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defaultThemeVersion="124226"/>
  <mc:AlternateContent xmlns:mc="http://schemas.openxmlformats.org/markup-compatibility/2006">
    <mc:Choice Requires="x15">
      <x15ac:absPath xmlns:x15ac="http://schemas.microsoft.com/office/spreadsheetml/2010/11/ac" url="Y:\Carbon audit related matters\Carbon audit Excel template\"/>
    </mc:Choice>
  </mc:AlternateContent>
  <bookViews>
    <workbookView xWindow="0" yWindow="0" windowWidth="28800" windowHeight="11595" tabRatio="680"/>
  </bookViews>
  <sheets>
    <sheet name="Basic information" sheetId="29" r:id="rId1"/>
    <sheet name="Table 1" sheetId="6" r:id="rId2"/>
    <sheet name="Table 2" sheetId="38" r:id="rId3"/>
    <sheet name="Table 3 " sheetId="22" r:id="rId4"/>
    <sheet name="Table 4" sheetId="37" r:id="rId5"/>
    <sheet name="Table 5" sheetId="39" r:id="rId6"/>
    <sheet name="Table 6" sheetId="17" r:id="rId7"/>
    <sheet name="Table 7" sheetId="21" r:id="rId8"/>
    <sheet name="Table 8" sheetId="10" r:id="rId9"/>
    <sheet name="Table 9" sheetId="11" r:id="rId10"/>
    <sheet name="Report Table" sheetId="12" r:id="rId11"/>
    <sheet name="Green measures" sheetId="40" r:id="rId12"/>
  </sheets>
  <externalReferences>
    <externalReference r:id="rId13"/>
  </externalReferences>
  <definedNames>
    <definedName name="_xlnm._FilterDatabase" localSheetId="8" hidden="1">'Table 8'!$A$6:$E$13</definedName>
    <definedName name="_xlnm._FilterDatabase" localSheetId="9" hidden="1">'Table 9'!$A$6:$F$15</definedName>
    <definedName name="FromDay">'Basic information'!$B$40:$B$70</definedName>
    <definedName name="FromMonth">'Basic information'!$C$40:$C$51</definedName>
    <definedName name="FromYear">'Basic information'!$D$40:$D$58</definedName>
    <definedName name="HeavyGoodsVehicle">'Table 2'!$G$61:$G$62</definedName>
    <definedName name="LightGoodsVehicle">'Table 2'!$F$61:$F$64</definedName>
    <definedName name="MediumGoodsVehicle">'Table 2'!$H$61:$H$62</definedName>
    <definedName name="Motorcycle">'Table 2'!$B$61:$B$62</definedName>
    <definedName name="Nil" localSheetId="5">'Table 2'!#REF!</definedName>
    <definedName name="Nil">'Table 2'!#REF!</definedName>
    <definedName name="Others">'Table 2'!$I$61:$I$62</definedName>
    <definedName name="PassengerCar">'Table 2'!$C$61:$C$63</definedName>
    <definedName name="Power_company">'Table 5'!$B$29:$B$30</definedName>
    <definedName name="_xlnm.Print_Area" localSheetId="0">'Basic information'!$A$1:$J$36</definedName>
    <definedName name="_xlnm.Print_Area" localSheetId="10">'Report Table'!$A$1:$K$107</definedName>
    <definedName name="_xlnm.Print_Area" localSheetId="1">'Table 1'!$B$1:$K$49</definedName>
    <definedName name="_xlnm.Print_Area" localSheetId="2">'Table 2'!$B$1:$J$57</definedName>
    <definedName name="_xlnm.Print_Area" localSheetId="3">'Table 3 '!$A$1:$I$59</definedName>
    <definedName name="_xlnm.Print_Area" localSheetId="4">'Table 4'!$A$1:$I$17</definedName>
    <definedName name="_xlnm.Print_Area" localSheetId="5">'Table 5'!$A$1:$I$27</definedName>
    <definedName name="_xlnm.Print_Area" localSheetId="6">'Table 6'!$A$1:$I$23</definedName>
    <definedName name="_xlnm.Print_Area" localSheetId="7">'Table 7'!$A$1:$I$25</definedName>
    <definedName name="_xlnm.Print_Area" localSheetId="8">'Table 8'!$A$1:$I$24</definedName>
    <definedName name="_xlnm.Print_Area" localSheetId="9">'Table 9'!$A$1:$I$30</definedName>
    <definedName name="PrivateVan">'Table 2'!$D$61:$D$64</definedName>
    <definedName name="provinceMap">[1]Remarks!$A$20:$B$50</definedName>
    <definedName name="PublicLightBus">'Table 2'!$E$61:$E$64</definedName>
    <definedName name="ToDay">'Basic information'!$G$40:$G$70</definedName>
    <definedName name="ToMonth">'Basic information'!$H$40:$H$51</definedName>
    <definedName name="TowngasYear">'Table 6'!$B$28:$G$28</definedName>
    <definedName name="ToYear">'Basic information'!$I$40:$I$58</definedName>
    <definedName name="VehicleType">'Table 2'!$B$60:$I$60</definedName>
    <definedName name="wateryear">'Table 8'!$B$26:$G$26</definedName>
    <definedName name="Year">'Table 5'!$P$10:$P$11</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11" i="39" l="1"/>
  <c r="E41" i="12" l="1"/>
  <c r="D37" i="29" l="1"/>
  <c r="H27" i="10" l="1"/>
  <c r="H30" i="17"/>
  <c r="C29" i="17"/>
  <c r="D29" i="17"/>
  <c r="E29" i="17"/>
  <c r="F29" i="17"/>
  <c r="G29" i="17"/>
  <c r="H29" i="17"/>
  <c r="B29" i="17"/>
  <c r="J30" i="39"/>
  <c r="I30" i="39"/>
  <c r="J29" i="39"/>
  <c r="I29" i="39"/>
  <c r="J28" i="39"/>
  <c r="I28" i="39"/>
  <c r="H28" i="39"/>
  <c r="G28" i="39"/>
  <c r="F28" i="39"/>
  <c r="E28" i="39"/>
  <c r="D28" i="39"/>
  <c r="E12" i="11" l="1"/>
  <c r="F11" i="11"/>
  <c r="K11" i="11" l="1"/>
  <c r="K10" i="17"/>
  <c r="E3" i="39" l="1"/>
  <c r="B38" i="11"/>
  <c r="C38" i="11"/>
  <c r="D38" i="11"/>
  <c r="E38" i="11"/>
  <c r="F38" i="11"/>
  <c r="G38" i="11"/>
  <c r="H28" i="10"/>
  <c r="H38" i="11"/>
  <c r="H37" i="11"/>
  <c r="H36" i="11" s="1"/>
  <c r="H26" i="10"/>
  <c r="H28" i="17"/>
  <c r="J32" i="39"/>
  <c r="F12" i="22"/>
  <c r="G12" i="22"/>
  <c r="F13" i="22"/>
  <c r="G13" i="22" s="1"/>
  <c r="F14" i="22"/>
  <c r="G14" i="22"/>
  <c r="F15" i="22"/>
  <c r="G15" i="22" s="1"/>
  <c r="F16" i="22"/>
  <c r="G16" i="22"/>
  <c r="F17" i="22"/>
  <c r="G17" i="22" s="1"/>
  <c r="H37" i="29"/>
  <c r="H3" i="39" s="1"/>
  <c r="I37" i="29"/>
  <c r="I3" i="39" s="1"/>
  <c r="G37" i="29"/>
  <c r="G3" i="39" s="1"/>
  <c r="C37" i="29"/>
  <c r="D3" i="39" s="1"/>
  <c r="D3" i="11"/>
  <c r="F3" i="6"/>
  <c r="B37" i="29"/>
  <c r="C3" i="39" s="1"/>
  <c r="C20" i="21"/>
  <c r="G28" i="17"/>
  <c r="G30" i="17"/>
  <c r="G37" i="11"/>
  <c r="G36" i="11" s="1"/>
  <c r="G27" i="10"/>
  <c r="G26" i="10" s="1"/>
  <c r="G28" i="10"/>
  <c r="I32" i="39"/>
  <c r="F15" i="6"/>
  <c r="G15" i="6" s="1"/>
  <c r="J13" i="6"/>
  <c r="K13" i="6" s="1"/>
  <c r="J14" i="6"/>
  <c r="K14" i="6" s="1"/>
  <c r="J15" i="6"/>
  <c r="H13" i="6"/>
  <c r="I13" i="6" s="1"/>
  <c r="H14" i="6"/>
  <c r="H15" i="6"/>
  <c r="J12" i="6"/>
  <c r="K12" i="6"/>
  <c r="H12" i="6"/>
  <c r="I12" i="6" s="1"/>
  <c r="I16" i="6" s="1"/>
  <c r="E11" i="12" s="1"/>
  <c r="D13" i="6"/>
  <c r="D14" i="6"/>
  <c r="D15" i="6"/>
  <c r="E29" i="39"/>
  <c r="F29" i="39"/>
  <c r="G29" i="39"/>
  <c r="H29" i="39"/>
  <c r="E30" i="39"/>
  <c r="F30" i="39"/>
  <c r="G30" i="39"/>
  <c r="H30" i="39"/>
  <c r="D30" i="39"/>
  <c r="D29" i="39"/>
  <c r="C30" i="17"/>
  <c r="D30" i="17"/>
  <c r="E30" i="17"/>
  <c r="F30" i="17"/>
  <c r="B30" i="17"/>
  <c r="F12" i="6"/>
  <c r="G12" i="6" s="1"/>
  <c r="G16" i="6" s="1"/>
  <c r="D11" i="12" s="1"/>
  <c r="C28" i="10"/>
  <c r="D28" i="10"/>
  <c r="E28" i="10"/>
  <c r="F28" i="10"/>
  <c r="B28" i="10"/>
  <c r="C14" i="11"/>
  <c r="E14" i="11" s="1"/>
  <c r="C15" i="11"/>
  <c r="D12" i="11"/>
  <c r="F12" i="11" s="1"/>
  <c r="D14" i="11"/>
  <c r="C37" i="11"/>
  <c r="C36" i="11" s="1"/>
  <c r="D37" i="11"/>
  <c r="D36" i="11" s="1"/>
  <c r="E37" i="11"/>
  <c r="E36" i="11" s="1"/>
  <c r="F37" i="11"/>
  <c r="F36" i="11" s="1"/>
  <c r="B37" i="11"/>
  <c r="B36" i="11" s="1"/>
  <c r="C27" i="10"/>
  <c r="C26" i="10" s="1"/>
  <c r="D27" i="10"/>
  <c r="D26" i="10" s="1"/>
  <c r="E27" i="10"/>
  <c r="E26" i="10" s="1"/>
  <c r="F27" i="10"/>
  <c r="F26" i="10" s="1"/>
  <c r="B27" i="10"/>
  <c r="B26" i="10" s="1"/>
  <c r="E11" i="37"/>
  <c r="E12" i="37"/>
  <c r="I26" i="12" s="1"/>
  <c r="I28" i="12" s="1"/>
  <c r="D73" i="12" s="1"/>
  <c r="F18" i="22"/>
  <c r="G18" i="22"/>
  <c r="F19" i="22"/>
  <c r="G19" i="22" s="1"/>
  <c r="F20" i="22"/>
  <c r="G20" i="22"/>
  <c r="K12" i="38"/>
  <c r="M12" i="38"/>
  <c r="D12" i="6"/>
  <c r="I14" i="6"/>
  <c r="F13" i="6"/>
  <c r="G13" i="6"/>
  <c r="F14" i="6"/>
  <c r="G14" i="6"/>
  <c r="I11" i="10"/>
  <c r="C28" i="17"/>
  <c r="D28" i="17"/>
  <c r="E28" i="17"/>
  <c r="F28" i="17"/>
  <c r="B28" i="17"/>
  <c r="F13" i="11"/>
  <c r="P10" i="39"/>
  <c r="E32" i="39"/>
  <c r="F32" i="39"/>
  <c r="G32" i="39"/>
  <c r="H32" i="39"/>
  <c r="D32" i="39"/>
  <c r="K53" i="39"/>
  <c r="B13" i="39"/>
  <c r="I4" i="39"/>
  <c r="H4" i="39"/>
  <c r="G4" i="39"/>
  <c r="E4" i="39"/>
  <c r="D4" i="39"/>
  <c r="C4" i="39"/>
  <c r="F3" i="39"/>
  <c r="B3" i="39"/>
  <c r="A3" i="39"/>
  <c r="B2" i="39"/>
  <c r="A11" i="39" s="1"/>
  <c r="A2" i="39"/>
  <c r="B1" i="39"/>
  <c r="A1" i="39"/>
  <c r="K18" i="38"/>
  <c r="K19" i="38"/>
  <c r="K13" i="38"/>
  <c r="M13" i="38" s="1"/>
  <c r="K14" i="38"/>
  <c r="K15" i="38"/>
  <c r="K16" i="38"/>
  <c r="K17" i="38"/>
  <c r="M14" i="38"/>
  <c r="M15" i="38"/>
  <c r="M16" i="38"/>
  <c r="O16" i="38" s="1"/>
  <c r="M17" i="38"/>
  <c r="M18" i="38"/>
  <c r="M19" i="38"/>
  <c r="O19" i="38" s="1"/>
  <c r="N12" i="38"/>
  <c r="N13" i="38"/>
  <c r="N14" i="38"/>
  <c r="N15" i="38"/>
  <c r="O15" i="38" s="1"/>
  <c r="N16" i="38"/>
  <c r="I16" i="38" s="1"/>
  <c r="J16" i="38" s="1"/>
  <c r="N17" i="38"/>
  <c r="O17" i="38" s="1"/>
  <c r="E17" i="38"/>
  <c r="F17" i="38" s="1"/>
  <c r="N18" i="38"/>
  <c r="N19" i="38"/>
  <c r="C89" i="38"/>
  <c r="F89" i="38"/>
  <c r="H89" i="38"/>
  <c r="G89" i="38"/>
  <c r="I89" i="38"/>
  <c r="C87" i="38"/>
  <c r="I87" i="38"/>
  <c r="G87" i="38"/>
  <c r="I84" i="38"/>
  <c r="G84" i="38"/>
  <c r="I83" i="38"/>
  <c r="G83" i="38"/>
  <c r="I81" i="38"/>
  <c r="G81" i="38"/>
  <c r="E81" i="38"/>
  <c r="E80" i="38"/>
  <c r="I79" i="38"/>
  <c r="G79" i="38"/>
  <c r="E79" i="38"/>
  <c r="I77" i="38"/>
  <c r="G77" i="38"/>
  <c r="E77" i="38"/>
  <c r="E85" i="38" s="1"/>
  <c r="F85" i="38"/>
  <c r="H85" i="38" s="1"/>
  <c r="I76" i="38"/>
  <c r="J21" i="38"/>
  <c r="G76" i="38"/>
  <c r="H21" i="38"/>
  <c r="I75" i="38"/>
  <c r="G75" i="38"/>
  <c r="I73" i="38"/>
  <c r="G73" i="38"/>
  <c r="F73" i="38"/>
  <c r="H73" i="38"/>
  <c r="I72" i="38"/>
  <c r="G72" i="38"/>
  <c r="E72" i="38"/>
  <c r="E75" i="38" s="1"/>
  <c r="E83" i="38" s="1"/>
  <c r="E87" i="38" s="1"/>
  <c r="E89" i="38" s="1"/>
  <c r="I70" i="38"/>
  <c r="G70" i="38"/>
  <c r="E70" i="38"/>
  <c r="E73" i="38"/>
  <c r="E76" i="38"/>
  <c r="E84" i="38"/>
  <c r="C83" i="38"/>
  <c r="C84" i="38" s="1"/>
  <c r="C85" i="38" s="1"/>
  <c r="C79" i="38"/>
  <c r="C80" i="38" s="1"/>
  <c r="C81" i="38" s="1"/>
  <c r="C75" i="38"/>
  <c r="C76" i="38"/>
  <c r="C77" i="38"/>
  <c r="C72" i="38"/>
  <c r="B60" i="38"/>
  <c r="C70" i="38" s="1"/>
  <c r="J23" i="38"/>
  <c r="H23" i="38"/>
  <c r="F23" i="38"/>
  <c r="J4" i="38"/>
  <c r="I4" i="38"/>
  <c r="H4" i="38"/>
  <c r="F4" i="38"/>
  <c r="E4" i="38"/>
  <c r="D4" i="38"/>
  <c r="G3" i="38"/>
  <c r="C3" i="38"/>
  <c r="B3" i="38"/>
  <c r="C2" i="38"/>
  <c r="B2" i="38"/>
  <c r="C1" i="38"/>
  <c r="B1" i="38"/>
  <c r="I19" i="38"/>
  <c r="J19" i="38"/>
  <c r="G19" i="38"/>
  <c r="H19" i="38"/>
  <c r="E19" i="38"/>
  <c r="F19" i="38" s="1"/>
  <c r="G18" i="38"/>
  <c r="H18" i="38" s="1"/>
  <c r="E18" i="38"/>
  <c r="F18" i="38"/>
  <c r="I18" i="38"/>
  <c r="J18" i="38"/>
  <c r="G17" i="38"/>
  <c r="H17" i="38" s="1"/>
  <c r="O18" i="38"/>
  <c r="I14" i="38"/>
  <c r="J14" i="38"/>
  <c r="C73" i="38"/>
  <c r="F84" i="38"/>
  <c r="H84" i="38" s="1"/>
  <c r="F76" i="38"/>
  <c r="H76" i="38" s="1"/>
  <c r="F80" i="38"/>
  <c r="H80" i="38"/>
  <c r="F21" i="38"/>
  <c r="F75" i="38"/>
  <c r="H75" i="38"/>
  <c r="F79" i="38"/>
  <c r="H79" i="38"/>
  <c r="F83" i="38"/>
  <c r="H83" i="38"/>
  <c r="F72" i="38"/>
  <c r="H72" i="38"/>
  <c r="F77" i="38"/>
  <c r="H77" i="38"/>
  <c r="F70" i="38"/>
  <c r="H70" i="38"/>
  <c r="F81" i="38"/>
  <c r="H81" i="38"/>
  <c r="M52" i="22"/>
  <c r="G14" i="38"/>
  <c r="H14" i="38"/>
  <c r="E14" i="38"/>
  <c r="F14" i="38" s="1"/>
  <c r="F87" i="38"/>
  <c r="H87" i="38"/>
  <c r="I3" i="38"/>
  <c r="F3" i="38"/>
  <c r="H3" i="38"/>
  <c r="D3" i="38"/>
  <c r="E3" i="17"/>
  <c r="E3" i="10"/>
  <c r="M27" i="22"/>
  <c r="M28" i="22"/>
  <c r="M29" i="22"/>
  <c r="M30" i="22"/>
  <c r="M31" i="22"/>
  <c r="M32" i="22"/>
  <c r="M33" i="22"/>
  <c r="M34" i="22"/>
  <c r="M35" i="22"/>
  <c r="M36" i="22"/>
  <c r="M37" i="22"/>
  <c r="M38" i="22"/>
  <c r="M39" i="22"/>
  <c r="M40" i="22"/>
  <c r="M41" i="22"/>
  <c r="M42" i="22"/>
  <c r="M43" i="22"/>
  <c r="M44" i="22"/>
  <c r="M45" i="22"/>
  <c r="M46" i="22"/>
  <c r="M47" i="22"/>
  <c r="M48" i="22"/>
  <c r="M49" i="22"/>
  <c r="M50" i="22"/>
  <c r="M51" i="22"/>
  <c r="L27" i="22"/>
  <c r="L28" i="22"/>
  <c r="L29" i="22"/>
  <c r="L30" i="22"/>
  <c r="L31" i="22"/>
  <c r="L32" i="22"/>
  <c r="L33" i="22"/>
  <c r="L34" i="22"/>
  <c r="L35" i="22"/>
  <c r="L36" i="22"/>
  <c r="L37" i="22"/>
  <c r="L38" i="22"/>
  <c r="L39" i="22"/>
  <c r="L40" i="22"/>
  <c r="L41" i="22"/>
  <c r="L42" i="22"/>
  <c r="L43" i="22"/>
  <c r="L44" i="22"/>
  <c r="L45" i="22"/>
  <c r="L46" i="22"/>
  <c r="L47" i="22"/>
  <c r="L48" i="22"/>
  <c r="L49" i="22"/>
  <c r="L50" i="22"/>
  <c r="L51" i="22"/>
  <c r="M26" i="22"/>
  <c r="L26" i="22"/>
  <c r="M4" i="22"/>
  <c r="M5" i="22"/>
  <c r="M6" i="22"/>
  <c r="M7" i="22"/>
  <c r="M8" i="22"/>
  <c r="M9" i="22"/>
  <c r="M10" i="22"/>
  <c r="M11" i="22"/>
  <c r="M12" i="22"/>
  <c r="M13" i="22"/>
  <c r="M14" i="22"/>
  <c r="M15" i="22"/>
  <c r="M16" i="22"/>
  <c r="M17" i="22"/>
  <c r="M18" i="22"/>
  <c r="M19" i="22"/>
  <c r="M20" i="22"/>
  <c r="M21" i="22"/>
  <c r="M22" i="22"/>
  <c r="M23" i="22"/>
  <c r="M24" i="22"/>
  <c r="M25" i="22"/>
  <c r="L25" i="22"/>
  <c r="L4" i="22"/>
  <c r="F11" i="22" s="1"/>
  <c r="G11" i="22" s="1"/>
  <c r="G21" i="22" s="1"/>
  <c r="G17" i="12" s="1"/>
  <c r="I17" i="12" s="1"/>
  <c r="L5" i="22"/>
  <c r="L6" i="22"/>
  <c r="L7" i="22"/>
  <c r="L8" i="22"/>
  <c r="L9" i="22"/>
  <c r="L10" i="22"/>
  <c r="L11" i="22"/>
  <c r="L12" i="22"/>
  <c r="L13" i="22"/>
  <c r="L14" i="22"/>
  <c r="L15" i="22"/>
  <c r="L16" i="22"/>
  <c r="L17" i="22"/>
  <c r="L18" i="22"/>
  <c r="L19" i="22"/>
  <c r="L20" i="22"/>
  <c r="L21" i="22"/>
  <c r="L22" i="22"/>
  <c r="L23" i="22"/>
  <c r="L24" i="22"/>
  <c r="F4" i="12"/>
  <c r="G4" i="12"/>
  <c r="I4" i="12"/>
  <c r="J4" i="12"/>
  <c r="K4" i="12"/>
  <c r="E4" i="12"/>
  <c r="H3" i="12"/>
  <c r="I3" i="12"/>
  <c r="J3" i="12"/>
  <c r="D4" i="11"/>
  <c r="E4" i="11"/>
  <c r="G4" i="11"/>
  <c r="H4" i="11"/>
  <c r="I4" i="11"/>
  <c r="C4" i="11"/>
  <c r="F3" i="11"/>
  <c r="G3" i="11"/>
  <c r="H3" i="11"/>
  <c r="D4" i="10"/>
  <c r="E4" i="10"/>
  <c r="G4" i="10"/>
  <c r="H4" i="10"/>
  <c r="I4" i="10"/>
  <c r="C4" i="10"/>
  <c r="F3" i="10"/>
  <c r="G3" i="10"/>
  <c r="H3" i="10"/>
  <c r="D4" i="21"/>
  <c r="E4" i="21"/>
  <c r="G4" i="21"/>
  <c r="H4" i="21"/>
  <c r="I4" i="21"/>
  <c r="C4" i="21"/>
  <c r="F3" i="21"/>
  <c r="G3" i="21"/>
  <c r="H3" i="21"/>
  <c r="D4" i="17"/>
  <c r="E4" i="17"/>
  <c r="G4" i="17"/>
  <c r="H4" i="17"/>
  <c r="I4" i="17"/>
  <c r="C4" i="17"/>
  <c r="F3" i="17"/>
  <c r="G3" i="17"/>
  <c r="H3" i="17"/>
  <c r="D4" i="37"/>
  <c r="E4" i="37"/>
  <c r="G4" i="37"/>
  <c r="H4" i="37"/>
  <c r="I4" i="37"/>
  <c r="C4" i="37"/>
  <c r="F3" i="37"/>
  <c r="G3" i="37"/>
  <c r="H3" i="37"/>
  <c r="D4" i="22"/>
  <c r="E4" i="22"/>
  <c r="G4" i="22"/>
  <c r="H4" i="22"/>
  <c r="I4" i="22"/>
  <c r="C4" i="22"/>
  <c r="F3" i="22"/>
  <c r="G3" i="22"/>
  <c r="H3" i="22"/>
  <c r="E4" i="6"/>
  <c r="F4" i="6"/>
  <c r="H4" i="6"/>
  <c r="I4" i="6"/>
  <c r="J4" i="6"/>
  <c r="D4" i="6"/>
  <c r="G3" i="6"/>
  <c r="H3" i="6"/>
  <c r="I3" i="6"/>
  <c r="I51" i="37"/>
  <c r="C3" i="37"/>
  <c r="B3" i="37"/>
  <c r="A3" i="37"/>
  <c r="B2" i="37"/>
  <c r="A11" i="37" s="1"/>
  <c r="A2" i="37"/>
  <c r="B1" i="37"/>
  <c r="A1" i="37"/>
  <c r="M2" i="22"/>
  <c r="M3" i="22"/>
  <c r="M1" i="22"/>
  <c r="L2" i="22"/>
  <c r="L3" i="22"/>
  <c r="L1" i="22"/>
  <c r="C3" i="11"/>
  <c r="C3" i="10"/>
  <c r="C3" i="21"/>
  <c r="C3" i="17"/>
  <c r="C3" i="22"/>
  <c r="D3" i="6"/>
  <c r="E3" i="12"/>
  <c r="B1" i="11"/>
  <c r="B2" i="11"/>
  <c r="A11" i="11" s="1"/>
  <c r="B3" i="11"/>
  <c r="A2" i="11"/>
  <c r="A3" i="11"/>
  <c r="A1" i="11"/>
  <c r="J52" i="11"/>
  <c r="B1" i="10"/>
  <c r="B2" i="10"/>
  <c r="A11" i="10" s="1"/>
  <c r="B3" i="10"/>
  <c r="A2" i="10"/>
  <c r="A3" i="10"/>
  <c r="A1" i="10"/>
  <c r="J53" i="10"/>
  <c r="A3" i="22"/>
  <c r="B3" i="22"/>
  <c r="A3" i="17"/>
  <c r="B3" i="17"/>
  <c r="A3" i="21"/>
  <c r="B3" i="21"/>
  <c r="B3" i="6"/>
  <c r="C3" i="6"/>
  <c r="L12" i="12"/>
  <c r="L11" i="12"/>
  <c r="L10" i="12"/>
  <c r="L9" i="12"/>
  <c r="B2" i="22"/>
  <c r="A2" i="22"/>
  <c r="B1" i="22"/>
  <c r="A1" i="22"/>
  <c r="B2" i="17"/>
  <c r="A10" i="17" s="1"/>
  <c r="A2" i="17"/>
  <c r="B1" i="17"/>
  <c r="A1" i="17"/>
  <c r="B2" i="21"/>
  <c r="A11" i="21" s="1"/>
  <c r="A2" i="21"/>
  <c r="B1" i="21"/>
  <c r="A1" i="21"/>
  <c r="C2" i="6"/>
  <c r="B2" i="6"/>
  <c r="C1" i="6"/>
  <c r="B1" i="6"/>
  <c r="F2" i="12"/>
  <c r="I59" i="21"/>
  <c r="I69" i="22"/>
  <c r="J69" i="6"/>
  <c r="D76" i="12"/>
  <c r="I20" i="12"/>
  <c r="K15" i="6"/>
  <c r="G11" i="21"/>
  <c r="G12" i="21" s="1"/>
  <c r="B13" i="10"/>
  <c r="I15" i="6"/>
  <c r="B12" i="17"/>
  <c r="D88" i="12"/>
  <c r="D84" i="12"/>
  <c r="D79" i="12"/>
  <c r="E3" i="21"/>
  <c r="E3" i="11"/>
  <c r="E3" i="37"/>
  <c r="E3" i="22"/>
  <c r="G3" i="12"/>
  <c r="D3" i="37"/>
  <c r="E3" i="6"/>
  <c r="E15" i="38"/>
  <c r="F15" i="38" s="1"/>
  <c r="O14" i="38"/>
  <c r="G15" i="38"/>
  <c r="H15" i="38"/>
  <c r="I15" i="38"/>
  <c r="J15" i="38"/>
  <c r="D3" i="21"/>
  <c r="D3" i="22"/>
  <c r="D3" i="10"/>
  <c r="E3" i="38"/>
  <c r="D3" i="17"/>
  <c r="F3" i="12"/>
  <c r="I17" i="38"/>
  <c r="J17" i="38"/>
  <c r="F14" i="11"/>
  <c r="L11" i="39" l="1"/>
  <c r="P11" i="39" s="1"/>
  <c r="I3" i="10"/>
  <c r="I41" i="12"/>
  <c r="M13" i="12" s="1"/>
  <c r="I3" i="21"/>
  <c r="I3" i="37"/>
  <c r="I3" i="17"/>
  <c r="K3" i="12"/>
  <c r="I3" i="22"/>
  <c r="J3" i="38"/>
  <c r="J3" i="6"/>
  <c r="E11" i="11"/>
  <c r="K11" i="17"/>
  <c r="K16" i="6"/>
  <c r="F11" i="12" s="1"/>
  <c r="I11" i="12" s="1"/>
  <c r="G13" i="38"/>
  <c r="H13" i="38" s="1"/>
  <c r="O13" i="38"/>
  <c r="E13" i="38" s="1"/>
  <c r="F13" i="38" s="1"/>
  <c r="D11" i="17"/>
  <c r="E11" i="17" s="1"/>
  <c r="D10" i="17"/>
  <c r="E10" i="17" s="1"/>
  <c r="E16" i="38"/>
  <c r="F16" i="38" s="1"/>
  <c r="D12" i="10"/>
  <c r="E12" i="10" s="1"/>
  <c r="D11" i="10"/>
  <c r="E11" i="10" s="1"/>
  <c r="E13" i="11"/>
  <c r="G16" i="38"/>
  <c r="H16" i="38" s="1"/>
  <c r="I3" i="11"/>
  <c r="E12" i="38"/>
  <c r="F12" i="38" s="1"/>
  <c r="O12" i="38"/>
  <c r="G12" i="38" s="1"/>
  <c r="H12" i="38" s="1"/>
  <c r="D26" i="12"/>
  <c r="I12" i="10"/>
  <c r="K12" i="11"/>
  <c r="F11" i="39"/>
  <c r="F12" i="39"/>
  <c r="G12" i="39" s="1"/>
  <c r="F15" i="11"/>
  <c r="I47" i="12" s="1"/>
  <c r="M15" i="12" s="1"/>
  <c r="G11" i="39" l="1"/>
  <c r="G13" i="39" s="1"/>
  <c r="I32" i="12" s="1"/>
  <c r="N11" i="39"/>
  <c r="E12" i="17"/>
  <c r="I35" i="12" s="1"/>
  <c r="M12" i="12" s="1"/>
  <c r="E13" i="10"/>
  <c r="I44" i="12" s="1"/>
  <c r="M14" i="12" s="1"/>
  <c r="M9" i="12"/>
  <c r="I13" i="38"/>
  <c r="J13" i="38" s="1"/>
  <c r="H24" i="38"/>
  <c r="E14" i="12" s="1"/>
  <c r="I12" i="38"/>
  <c r="J12" i="38" s="1"/>
  <c r="F24" i="38"/>
  <c r="D14" i="12" s="1"/>
  <c r="I52" i="12" l="1"/>
  <c r="M19" i="12" s="1"/>
  <c r="I37" i="12"/>
  <c r="M18" i="12" s="1"/>
  <c r="M11" i="12"/>
  <c r="J24" i="38"/>
  <c r="F14" i="12" s="1"/>
  <c r="I14" i="12" s="1"/>
  <c r="D75" i="12" l="1"/>
  <c r="D74" i="12"/>
  <c r="M10" i="12"/>
  <c r="I22" i="12"/>
  <c r="D72" i="12" l="1"/>
  <c r="D77" i="12" s="1"/>
  <c r="D82" i="12" s="1"/>
  <c r="M17" i="12"/>
  <c r="D86" i="12" l="1"/>
</calcChain>
</file>

<file path=xl/sharedStrings.xml><?xml version="1.0" encoding="utf-8"?>
<sst xmlns="http://schemas.openxmlformats.org/spreadsheetml/2006/main" count="940" uniqueCount="500">
  <si>
    <t>Report Table</t>
    <phoneticPr fontId="1" type="noConversion"/>
  </si>
  <si>
    <t>Information on GHG emissions and removals for</t>
    <phoneticPr fontId="1" type="noConversion"/>
  </si>
  <si>
    <t xml:space="preserve">        From</t>
    <phoneticPr fontId="1" type="noConversion"/>
  </si>
  <si>
    <t>Hydrofluoro-carbons (HFCs)</t>
    <phoneticPr fontId="1" type="noConversion"/>
  </si>
  <si>
    <t>Perfluoro-Carbon (PFCs)</t>
    <phoneticPr fontId="1" type="noConversion"/>
  </si>
  <si>
    <t>Reporting Period:</t>
    <phoneticPr fontId="1" type="noConversion"/>
  </si>
  <si>
    <t>Description(by sources, areas, etc.)</t>
    <phoneticPr fontId="1" type="noConversion"/>
  </si>
  <si>
    <t>Stationary Combustion Sources</t>
    <phoneticPr fontId="1" type="noConversion"/>
  </si>
  <si>
    <t>Mobile Combustion Sources</t>
    <phoneticPr fontId="1" type="noConversion"/>
  </si>
  <si>
    <t>Fugitive Emissions</t>
    <phoneticPr fontId="1" type="noConversion"/>
  </si>
  <si>
    <t>Others Direct Emissions</t>
    <phoneticPr fontId="1" type="noConversion"/>
  </si>
  <si>
    <t>Planting of additional trees</t>
    <phoneticPr fontId="1" type="noConversion"/>
  </si>
  <si>
    <t>Electricity Purchased</t>
    <phoneticPr fontId="1" type="noConversion"/>
  </si>
  <si>
    <t>Towngas Purchased</t>
    <phoneticPr fontId="1" type="noConversion"/>
  </si>
  <si>
    <t>Others</t>
    <phoneticPr fontId="1" type="noConversion"/>
  </si>
  <si>
    <t>Other GHG Offsets/Removals</t>
    <phoneticPr fontId="1" type="noConversion"/>
  </si>
  <si>
    <t>On-site Renewable Energy Sources for Off-site Uses</t>
    <phoneticPr fontId="1" type="noConversion"/>
  </si>
  <si>
    <t>Off-site GHG Reduction Projects in Hong Kong</t>
    <phoneticPr fontId="1" type="noConversion"/>
  </si>
  <si>
    <t>Off-site GHG Reduction Projects outside Hong Kong</t>
    <phoneticPr fontId="1" type="noConversion"/>
  </si>
  <si>
    <t>Summary of Results</t>
    <phoneticPr fontId="1" type="noConversion"/>
  </si>
  <si>
    <r>
      <t>Methane (CH4)</t>
    </r>
    <r>
      <rPr>
        <sz val="12"/>
        <rFont val="新細明體"/>
        <family val="1"/>
        <charset val="136"/>
      </rPr>
      <t/>
    </r>
    <phoneticPr fontId="1" type="noConversion"/>
  </si>
  <si>
    <t>N/A</t>
    <phoneticPr fontId="1" type="noConversion"/>
  </si>
  <si>
    <t>Total</t>
    <phoneticPr fontId="1" type="noConversion"/>
  </si>
  <si>
    <t>Step 3</t>
  </si>
  <si>
    <t>Step 2</t>
  </si>
  <si>
    <t>Step 4</t>
  </si>
  <si>
    <t>Step 5</t>
  </si>
  <si>
    <t>Step 6</t>
  </si>
  <si>
    <t>Step 7</t>
  </si>
  <si>
    <t>Step 8</t>
  </si>
  <si>
    <t>A</t>
    <phoneticPr fontId="1" type="noConversion"/>
  </si>
  <si>
    <t>B</t>
    <phoneticPr fontId="1" type="noConversion"/>
  </si>
  <si>
    <t>C</t>
    <phoneticPr fontId="1" type="noConversion"/>
  </si>
  <si>
    <t>D</t>
    <phoneticPr fontId="1" type="noConversion"/>
  </si>
  <si>
    <t>E</t>
    <phoneticPr fontId="1" type="noConversion"/>
  </si>
  <si>
    <t>F</t>
    <phoneticPr fontId="1" type="noConversion"/>
  </si>
  <si>
    <t>G</t>
    <phoneticPr fontId="1" type="noConversion"/>
  </si>
  <si>
    <t>Facility / source description (i.e. Area/
facilities the electricity bill is reporting)</t>
    <phoneticPr fontId="1" type="noConversion"/>
  </si>
  <si>
    <t>Source description (i.e. Area/floor)</t>
    <phoneticPr fontId="1" type="noConversion"/>
  </si>
  <si>
    <t>Amount of paper in storage at the beginning of the reporting period (kg)</t>
    <phoneticPr fontId="1" type="noConversion"/>
  </si>
  <si>
    <t>Amount of paper collected for recycling during the reporting period (kg)</t>
    <phoneticPr fontId="1" type="noConversion"/>
  </si>
  <si>
    <t>Amount of paper in storage at the end of the reporting period (kg)</t>
    <phoneticPr fontId="1" type="noConversion"/>
  </si>
  <si>
    <t>Year</t>
    <phoneticPr fontId="1" type="noConversion"/>
  </si>
  <si>
    <t>Emission factor</t>
    <phoneticPr fontId="1" type="noConversion"/>
  </si>
  <si>
    <t>Restaurants and catering services</t>
    <phoneticPr fontId="1" type="noConversion"/>
  </si>
  <si>
    <t>Step 1</t>
    <phoneticPr fontId="1" type="noConversion"/>
  </si>
  <si>
    <r>
      <t>Emission by gas type (in tonnes of CO</t>
    </r>
    <r>
      <rPr>
        <b/>
        <vertAlign val="subscript"/>
        <sz val="12"/>
        <rFont val="Times New Roman"/>
        <family val="1"/>
      </rPr>
      <t>2 -equivalent</t>
    </r>
    <r>
      <rPr>
        <b/>
        <sz val="12"/>
        <rFont val="Times New Roman"/>
        <family val="1"/>
      </rPr>
      <t>)</t>
    </r>
    <phoneticPr fontId="1" type="noConversion"/>
  </si>
  <si>
    <r>
      <t>Carbon Dixiode (CO</t>
    </r>
    <r>
      <rPr>
        <b/>
        <vertAlign val="subscript"/>
        <sz val="12"/>
        <rFont val="Times New Roman"/>
        <family val="1"/>
      </rPr>
      <t>2</t>
    </r>
    <r>
      <rPr>
        <b/>
        <sz val="12"/>
        <rFont val="Times New Roman"/>
        <family val="1"/>
      </rPr>
      <t>)</t>
    </r>
    <phoneticPr fontId="1" type="noConversion"/>
  </si>
  <si>
    <r>
      <t>Nitrous Oxide (N</t>
    </r>
    <r>
      <rPr>
        <b/>
        <vertAlign val="subscript"/>
        <sz val="12"/>
        <rFont val="Times New Roman"/>
        <family val="1"/>
      </rPr>
      <t>2</t>
    </r>
    <r>
      <rPr>
        <b/>
        <sz val="12"/>
        <rFont val="Times New Roman"/>
        <family val="1"/>
      </rPr>
      <t>O)</t>
    </r>
    <r>
      <rPr>
        <sz val="12"/>
        <rFont val="新細明體"/>
        <family val="1"/>
        <charset val="136"/>
      </rPr>
      <t/>
    </r>
    <phoneticPr fontId="1" type="noConversion"/>
  </si>
  <si>
    <r>
      <t>Electricity for Processing Fresh Water</t>
    </r>
    <r>
      <rPr>
        <sz val="12"/>
        <rFont val="Times New Roman"/>
        <family val="1"/>
      </rPr>
      <t xml:space="preserve">  (To be reported in general without being classified into specific gas type)</t>
    </r>
    <phoneticPr fontId="1" type="noConversion"/>
  </si>
  <si>
    <r>
      <t>Electricity for Processing Sewage</t>
    </r>
    <r>
      <rPr>
        <sz val="12"/>
        <rFont val="Times New Roman"/>
        <family val="1"/>
      </rPr>
      <t xml:space="preserve">  (To be reported in general without being classified into specific gas type)</t>
    </r>
    <phoneticPr fontId="1" type="noConversion"/>
  </si>
  <si>
    <r>
      <t>Tonnes of CO</t>
    </r>
    <r>
      <rPr>
        <b/>
        <vertAlign val="subscript"/>
        <sz val="12"/>
        <rFont val="Times New Roman"/>
        <family val="1"/>
      </rPr>
      <t>2 Equivalent</t>
    </r>
    <phoneticPr fontId="1" type="noConversion"/>
  </si>
  <si>
    <t>Emission Factor</t>
    <phoneticPr fontId="1" type="noConversion"/>
  </si>
  <si>
    <t>Power company</t>
    <phoneticPr fontId="1" type="noConversion"/>
  </si>
  <si>
    <t>Emission factor (kg/Unit)</t>
    <phoneticPr fontId="1" type="noConversion"/>
  </si>
  <si>
    <t>Facility / source description (i.e. Area/
facilities the Towngas bill is reporting)</t>
    <phoneticPr fontId="1" type="noConversion"/>
  </si>
  <si>
    <t>Emission Factors for Mobile Combustion Sources</t>
    <phoneticPr fontId="1" type="noConversion"/>
  </si>
  <si>
    <r>
      <t>Table 2-3 N</t>
    </r>
    <r>
      <rPr>
        <b/>
        <vertAlign val="subscript"/>
        <sz val="12"/>
        <rFont val="Times New Roman"/>
        <family val="1"/>
      </rPr>
      <t>2</t>
    </r>
    <r>
      <rPr>
        <b/>
        <sz val="12"/>
        <rFont val="Times New Roman"/>
        <family val="1"/>
      </rPr>
      <t>O Emission factor (for mobile combustion sources)</t>
    </r>
    <phoneticPr fontId="1" type="noConversion"/>
  </si>
  <si>
    <t>Fuel Type</t>
    <phoneticPr fontId="1" type="noConversion"/>
  </si>
  <si>
    <t>Unit</t>
    <phoneticPr fontId="1" type="noConversion"/>
  </si>
  <si>
    <t>Vehicle Type</t>
    <phoneticPr fontId="1" type="noConversion"/>
  </si>
  <si>
    <t>Diesel Oil (DO)</t>
    <phoneticPr fontId="1" type="noConversion"/>
  </si>
  <si>
    <t>kg/litre</t>
    <phoneticPr fontId="1" type="noConversion"/>
  </si>
  <si>
    <t>Motorcycle</t>
    <phoneticPr fontId="1" type="noConversion"/>
  </si>
  <si>
    <t>ULP</t>
    <phoneticPr fontId="1" type="noConversion"/>
  </si>
  <si>
    <t>g/litre</t>
    <phoneticPr fontId="1" type="noConversion"/>
  </si>
  <si>
    <t>Passenger Car</t>
    <phoneticPr fontId="1" type="noConversion"/>
  </si>
  <si>
    <t>DO</t>
    <phoneticPr fontId="1" type="noConversion"/>
  </si>
  <si>
    <t>Private Van</t>
    <phoneticPr fontId="1" type="noConversion"/>
  </si>
  <si>
    <t>LPG</t>
    <phoneticPr fontId="1" type="noConversion"/>
  </si>
  <si>
    <t>Public Light Bus</t>
    <phoneticPr fontId="1" type="noConversion"/>
  </si>
  <si>
    <r>
      <t>Table 2-2 CH</t>
    </r>
    <r>
      <rPr>
        <b/>
        <vertAlign val="subscript"/>
        <sz val="12"/>
        <rFont val="Times New Roman"/>
        <family val="1"/>
      </rPr>
      <t>4</t>
    </r>
    <r>
      <rPr>
        <b/>
        <sz val="12"/>
        <rFont val="Times New Roman"/>
        <family val="1"/>
      </rPr>
      <t xml:space="preserve"> Emission factor (for mobile combustion sources)</t>
    </r>
    <phoneticPr fontId="1" type="noConversion"/>
  </si>
  <si>
    <t>Light Goods Vehicle</t>
    <phoneticPr fontId="1" type="noConversion"/>
  </si>
  <si>
    <t>Heavy Goods Vehicle</t>
    <phoneticPr fontId="1" type="noConversion"/>
  </si>
  <si>
    <t>Medium Goods Vehicle</t>
    <phoneticPr fontId="1" type="noConversion"/>
  </si>
  <si>
    <t>Kerosene</t>
    <phoneticPr fontId="1" type="noConversion"/>
  </si>
  <si>
    <t>Step 1</t>
    <phoneticPr fontId="1" type="noConversion"/>
  </si>
  <si>
    <t>Step 2</t>
    <phoneticPr fontId="1" type="noConversion"/>
  </si>
  <si>
    <t>Step 3</t>
    <phoneticPr fontId="1" type="noConversion"/>
  </si>
  <si>
    <t>Step 4</t>
    <phoneticPr fontId="1" type="noConversion"/>
  </si>
  <si>
    <t>A</t>
    <phoneticPr fontId="1" type="noConversion"/>
  </si>
  <si>
    <t>B</t>
    <phoneticPr fontId="1" type="noConversion"/>
  </si>
  <si>
    <t>C</t>
    <phoneticPr fontId="1" type="noConversion"/>
  </si>
  <si>
    <t>D</t>
    <phoneticPr fontId="1" type="noConversion"/>
  </si>
  <si>
    <t>E</t>
    <phoneticPr fontId="1" type="noConversion"/>
  </si>
  <si>
    <t>F</t>
    <phoneticPr fontId="1" type="noConversion"/>
  </si>
  <si>
    <t>G</t>
    <phoneticPr fontId="1" type="noConversion"/>
  </si>
  <si>
    <t>H</t>
    <phoneticPr fontId="1" type="noConversion"/>
  </si>
  <si>
    <t>I</t>
    <phoneticPr fontId="1" type="noConversion"/>
  </si>
  <si>
    <t>J</t>
    <phoneticPr fontId="1" type="noConversion"/>
  </si>
  <si>
    <t>Fuel Information</t>
    <phoneticPr fontId="1" type="noConversion"/>
  </si>
  <si>
    <r>
      <t>CO</t>
    </r>
    <r>
      <rPr>
        <b/>
        <vertAlign val="subscript"/>
        <sz val="12"/>
        <rFont val="Times New Roman"/>
        <family val="1"/>
      </rPr>
      <t>2</t>
    </r>
    <r>
      <rPr>
        <b/>
        <sz val="12"/>
        <rFont val="Times New Roman"/>
        <family val="1"/>
      </rPr>
      <t xml:space="preserve"> emission 
in tonnes of 
CO</t>
    </r>
    <r>
      <rPr>
        <b/>
        <vertAlign val="subscript"/>
        <sz val="12"/>
        <rFont val="Times New Roman"/>
        <family val="1"/>
      </rPr>
      <t>2</t>
    </r>
    <r>
      <rPr>
        <b/>
        <sz val="12"/>
        <rFont val="Times New Roman"/>
        <family val="1"/>
      </rPr>
      <t xml:space="preserve">
 equivalent 
((BxE)/1000) 
</t>
    </r>
    <phoneticPr fontId="1" type="noConversion"/>
  </si>
  <si>
    <t>Amount</t>
    <phoneticPr fontId="1" type="noConversion"/>
  </si>
  <si>
    <r>
      <t xml:space="preserve">Unit </t>
    </r>
    <r>
      <rPr>
        <b/>
        <vertAlign val="superscript"/>
        <sz val="12"/>
        <rFont val="Times New Roman"/>
        <family val="1"/>
      </rPr>
      <t xml:space="preserve">Note 1 </t>
    </r>
    <phoneticPr fontId="1" type="noConversion"/>
  </si>
  <si>
    <t>Diesel Oil</t>
    <phoneticPr fontId="1" type="noConversion"/>
  </si>
  <si>
    <t>Total</t>
    <phoneticPr fontId="1" type="noConversion"/>
  </si>
  <si>
    <t>Emission Factors for Stationary Combustion Sources</t>
    <phoneticPr fontId="1" type="noConversion"/>
  </si>
  <si>
    <r>
      <t>Table 1-1 CO</t>
    </r>
    <r>
      <rPr>
        <b/>
        <vertAlign val="subscript"/>
        <sz val="12"/>
        <rFont val="Times New Roman"/>
        <family val="1"/>
      </rPr>
      <t>2</t>
    </r>
    <r>
      <rPr>
        <b/>
        <sz val="12"/>
        <rFont val="Times New Roman"/>
        <family val="1"/>
      </rPr>
      <t xml:space="preserve"> Emission factor by fuel type (for stationary combustion sources)</t>
    </r>
    <phoneticPr fontId="1" type="noConversion"/>
  </si>
  <si>
    <r>
      <t>Table 1-2 CH</t>
    </r>
    <r>
      <rPr>
        <b/>
        <vertAlign val="subscript"/>
        <sz val="12"/>
        <rFont val="Times New Roman"/>
        <family val="1"/>
      </rPr>
      <t>4</t>
    </r>
    <r>
      <rPr>
        <b/>
        <sz val="12"/>
        <rFont val="Times New Roman"/>
        <family val="1"/>
      </rPr>
      <t xml:space="preserve"> Emission factor by fuel type (for stationary combustion sources)</t>
    </r>
    <phoneticPr fontId="1" type="noConversion"/>
  </si>
  <si>
    <t>Fuel Type</t>
    <phoneticPr fontId="1" type="noConversion"/>
  </si>
  <si>
    <t>Emission Factor</t>
    <phoneticPr fontId="1" type="noConversion"/>
  </si>
  <si>
    <t>Unit</t>
    <phoneticPr fontId="1" type="noConversion"/>
  </si>
  <si>
    <t>kg/litre</t>
    <phoneticPr fontId="1" type="noConversion"/>
  </si>
  <si>
    <t>g/litre</t>
    <phoneticPr fontId="1" type="noConversion"/>
  </si>
  <si>
    <t>LPG</t>
    <phoneticPr fontId="1" type="noConversion"/>
  </si>
  <si>
    <t>kg/kg</t>
    <phoneticPr fontId="1" type="noConversion"/>
  </si>
  <si>
    <t>g/kg</t>
    <phoneticPr fontId="1" type="noConversion"/>
  </si>
  <si>
    <t>Kerosene</t>
    <phoneticPr fontId="1" type="noConversion"/>
  </si>
  <si>
    <t>Charcoal</t>
    <phoneticPr fontId="1" type="noConversion"/>
  </si>
  <si>
    <t>Towngas</t>
    <phoneticPr fontId="1" type="noConversion"/>
  </si>
  <si>
    <r>
      <t>Table 1-3 N</t>
    </r>
    <r>
      <rPr>
        <b/>
        <vertAlign val="subscript"/>
        <sz val="12"/>
        <rFont val="Times New Roman"/>
        <family val="1"/>
      </rPr>
      <t>2</t>
    </r>
    <r>
      <rPr>
        <b/>
        <sz val="12"/>
        <rFont val="Times New Roman"/>
        <family val="1"/>
      </rPr>
      <t>O Emission factor by fuel type (for stationary combustion sources)</t>
    </r>
    <phoneticPr fontId="1" type="noConversion"/>
  </si>
  <si>
    <t>Source description
(by different vehicle and fuel types)</t>
    <phoneticPr fontId="1" type="noConversion"/>
  </si>
  <si>
    <t>Amount of fuel used (in litres)</t>
    <phoneticPr fontId="1" type="noConversion"/>
  </si>
  <si>
    <t>Fuel type</t>
    <phoneticPr fontId="1" type="noConversion"/>
  </si>
  <si>
    <t>Road Transport</t>
    <phoneticPr fontId="1" type="noConversion"/>
  </si>
  <si>
    <t>Gas or Blend</t>
    <phoneticPr fontId="1" type="noConversion"/>
  </si>
  <si>
    <t>GWP</t>
    <phoneticPr fontId="1" type="noConversion"/>
  </si>
  <si>
    <r>
      <t xml:space="preserve">Information Sources </t>
    </r>
    <r>
      <rPr>
        <b/>
        <vertAlign val="superscript"/>
        <sz val="12"/>
        <rFont val="Times New Roman"/>
        <family val="1"/>
      </rPr>
      <t>Note 2</t>
    </r>
    <phoneticPr fontId="1" type="noConversion"/>
  </si>
  <si>
    <t>HFC-23</t>
    <phoneticPr fontId="1" type="noConversion"/>
  </si>
  <si>
    <t>R-411A</t>
    <phoneticPr fontId="1" type="noConversion"/>
  </si>
  <si>
    <t>HFC-32</t>
    <phoneticPr fontId="1" type="noConversion"/>
  </si>
  <si>
    <t>R-411B</t>
    <phoneticPr fontId="1" type="noConversion"/>
  </si>
  <si>
    <t>HFC-125</t>
    <phoneticPr fontId="1" type="noConversion"/>
  </si>
  <si>
    <t>R-412A</t>
    <phoneticPr fontId="1" type="noConversion"/>
  </si>
  <si>
    <t>HFC-134a</t>
    <phoneticPr fontId="1" type="noConversion"/>
  </si>
  <si>
    <t>R-413A</t>
  </si>
  <si>
    <t>HFC-143a</t>
    <phoneticPr fontId="1" type="noConversion"/>
  </si>
  <si>
    <t>R-414A</t>
  </si>
  <si>
    <t>HFC-152a</t>
    <phoneticPr fontId="1" type="noConversion"/>
  </si>
  <si>
    <t>R-414B</t>
    <phoneticPr fontId="1" type="noConversion"/>
  </si>
  <si>
    <t>HFC-236fa</t>
    <phoneticPr fontId="1" type="noConversion"/>
  </si>
  <si>
    <t>R-415A</t>
    <phoneticPr fontId="1" type="noConversion"/>
  </si>
  <si>
    <t>R-401A</t>
    <phoneticPr fontId="1" type="noConversion"/>
  </si>
  <si>
    <t>R-415B</t>
    <phoneticPr fontId="1" type="noConversion"/>
  </si>
  <si>
    <t>R-401B</t>
    <phoneticPr fontId="1" type="noConversion"/>
  </si>
  <si>
    <t>R-416A</t>
    <phoneticPr fontId="1" type="noConversion"/>
  </si>
  <si>
    <t>R-401C</t>
    <phoneticPr fontId="1" type="noConversion"/>
  </si>
  <si>
    <t>R-417A</t>
  </si>
  <si>
    <t>R-402A</t>
    <phoneticPr fontId="1" type="noConversion"/>
  </si>
  <si>
    <t>R-418A</t>
  </si>
  <si>
    <t>R-402B</t>
    <phoneticPr fontId="1" type="noConversion"/>
  </si>
  <si>
    <t>R-419A</t>
  </si>
  <si>
    <t>R-403A</t>
    <phoneticPr fontId="1" type="noConversion"/>
  </si>
  <si>
    <t>R-420A</t>
  </si>
  <si>
    <t>R-403B</t>
    <phoneticPr fontId="1" type="noConversion"/>
  </si>
  <si>
    <t>R-500</t>
    <phoneticPr fontId="1" type="noConversion"/>
  </si>
  <si>
    <t>R-404A</t>
    <phoneticPr fontId="1" type="noConversion"/>
  </si>
  <si>
    <t>R-501</t>
  </si>
  <si>
    <t>R-406A</t>
    <phoneticPr fontId="1" type="noConversion"/>
  </si>
  <si>
    <t>R-502</t>
  </si>
  <si>
    <t>R-407A</t>
  </si>
  <si>
    <t>R-503</t>
  </si>
  <si>
    <t>R-407B</t>
    <phoneticPr fontId="1" type="noConversion"/>
  </si>
  <si>
    <t>R-504</t>
  </si>
  <si>
    <t>R-407C</t>
    <phoneticPr fontId="1" type="noConversion"/>
  </si>
  <si>
    <t>R-505</t>
  </si>
  <si>
    <t>R-407D</t>
    <phoneticPr fontId="1" type="noConversion"/>
  </si>
  <si>
    <t>R-506</t>
  </si>
  <si>
    <t>R-407E</t>
    <phoneticPr fontId="1" type="noConversion"/>
  </si>
  <si>
    <t>R-507 or R-507A</t>
    <phoneticPr fontId="1" type="noConversion"/>
  </si>
  <si>
    <t>R-408A</t>
    <phoneticPr fontId="1" type="noConversion"/>
  </si>
  <si>
    <t>R-508A</t>
    <phoneticPr fontId="1" type="noConversion"/>
  </si>
  <si>
    <t>R-409A</t>
  </si>
  <si>
    <t>R-508B</t>
    <phoneticPr fontId="1" type="noConversion"/>
  </si>
  <si>
    <t>R-409B</t>
    <phoneticPr fontId="1" type="noConversion"/>
  </si>
  <si>
    <t>R-509 or R-509A</t>
    <phoneticPr fontId="1" type="noConversion"/>
  </si>
  <si>
    <t>R-410A</t>
    <phoneticPr fontId="1" type="noConversion"/>
  </si>
  <si>
    <r>
      <t>PFC-116 (C</t>
    </r>
    <r>
      <rPr>
        <vertAlign val="subscript"/>
        <sz val="12"/>
        <rFont val="Times New Roman"/>
        <family val="1"/>
      </rPr>
      <t>2</t>
    </r>
    <r>
      <rPr>
        <sz val="12"/>
        <rFont val="Times New Roman"/>
        <family val="1"/>
      </rPr>
      <t>F</t>
    </r>
    <r>
      <rPr>
        <vertAlign val="subscript"/>
        <sz val="12"/>
        <rFont val="Times New Roman"/>
        <family val="1"/>
      </rPr>
      <t>6</t>
    </r>
    <r>
      <rPr>
        <sz val="12"/>
        <rFont val="Times New Roman"/>
        <family val="1"/>
      </rPr>
      <t>)</t>
    </r>
    <phoneticPr fontId="1" type="noConversion"/>
  </si>
  <si>
    <t>R-410B</t>
    <phoneticPr fontId="1" type="noConversion"/>
  </si>
  <si>
    <r>
      <t>PFC-14 (CF</t>
    </r>
    <r>
      <rPr>
        <vertAlign val="subscript"/>
        <sz val="12"/>
        <rFont val="Times New Roman"/>
        <family val="1"/>
      </rPr>
      <t>4</t>
    </r>
    <r>
      <rPr>
        <sz val="12"/>
        <rFont val="Times New Roman"/>
        <family val="1"/>
      </rPr>
      <t>)</t>
    </r>
    <phoneticPr fontId="1" type="noConversion"/>
  </si>
  <si>
    <r>
      <t>Indirect GHG emission in tonnes of 
CO</t>
    </r>
    <r>
      <rPr>
        <b/>
        <vertAlign val="subscript"/>
        <sz val="12"/>
        <rFont val="Times New Roman"/>
        <family val="1"/>
      </rPr>
      <t>2</t>
    </r>
    <r>
      <rPr>
        <b/>
        <sz val="12"/>
        <rFont val="Times New Roman"/>
        <family val="1"/>
      </rPr>
      <t xml:space="preserve"> equivalent (B x C/1000)</t>
    </r>
    <phoneticPr fontId="1" type="noConversion"/>
  </si>
  <si>
    <t>(in kWh)</t>
    <phoneticPr fontId="1" type="noConversion"/>
  </si>
  <si>
    <r>
      <t>GHG Emission Factor for Different Power Companies in Hong Kong (in kg CO</t>
    </r>
    <r>
      <rPr>
        <b/>
        <vertAlign val="subscript"/>
        <sz val="12"/>
        <rFont val="Times New Roman"/>
        <family val="1"/>
      </rPr>
      <t>2</t>
    </r>
    <r>
      <rPr>
        <b/>
        <sz val="12"/>
        <rFont val="Times New Roman"/>
        <family val="1"/>
      </rPr>
      <t>-e / kWh)</t>
    </r>
    <phoneticPr fontId="1" type="noConversion"/>
  </si>
  <si>
    <r>
      <t xml:space="preserve">Amount of Towngas purchased (Unit </t>
    </r>
    <r>
      <rPr>
        <b/>
        <vertAlign val="superscript"/>
        <sz val="12"/>
        <rFont val="Times New Roman"/>
        <family val="1"/>
      </rPr>
      <t>Note</t>
    </r>
    <r>
      <rPr>
        <b/>
        <sz val="12"/>
        <rFont val="Times New Roman"/>
        <family val="1"/>
      </rPr>
      <t>)</t>
    </r>
    <phoneticPr fontId="1" type="noConversion"/>
  </si>
  <si>
    <t>Total</t>
  </si>
  <si>
    <r>
      <t>GHG Emission Factor (in kg CO</t>
    </r>
    <r>
      <rPr>
        <b/>
        <vertAlign val="subscript"/>
        <sz val="12"/>
        <rFont val="Times New Roman"/>
        <family val="1"/>
      </rPr>
      <t>2</t>
    </r>
    <r>
      <rPr>
        <b/>
        <sz val="12"/>
        <rFont val="Times New Roman"/>
        <family val="1"/>
      </rPr>
      <t>-e/Unit of Towngas Purchased)</t>
    </r>
    <phoneticPr fontId="1" type="noConversion"/>
  </si>
  <si>
    <r>
      <t>Emission factor (kg CO</t>
    </r>
    <r>
      <rPr>
        <b/>
        <vertAlign val="subscript"/>
        <sz val="12"/>
        <rFont val="Times New Roman"/>
        <family val="1"/>
      </rPr>
      <t>2</t>
    </r>
    <r>
      <rPr>
        <b/>
        <sz val="12"/>
        <rFont val="Times New Roman"/>
        <family val="1"/>
      </rPr>
      <t xml:space="preserve">-e/kg of waste) </t>
    </r>
    <r>
      <rPr>
        <b/>
        <vertAlign val="superscript"/>
        <sz val="12"/>
        <rFont val="Times New Roman"/>
        <family val="1"/>
      </rPr>
      <t>Note</t>
    </r>
    <phoneticPr fontId="1" type="noConversion"/>
  </si>
  <si>
    <r>
      <t>Indirect emission in tonnes of 
CO</t>
    </r>
    <r>
      <rPr>
        <b/>
        <vertAlign val="subscript"/>
        <sz val="12"/>
        <rFont val="Times New Roman"/>
        <family val="1"/>
      </rPr>
      <t>2</t>
    </r>
    <r>
      <rPr>
        <b/>
        <sz val="12"/>
        <rFont val="Times New Roman"/>
        <family val="1"/>
      </rPr>
      <t xml:space="preserve"> equivalent ((B+C-D-E) x F / 1000)</t>
    </r>
    <phoneticPr fontId="1" type="noConversion"/>
  </si>
  <si>
    <r>
      <t xml:space="preserve">Note: For simplifying the accounting process, the default emission factor assumes that the </t>
    </r>
    <r>
      <rPr>
        <b/>
        <sz val="12"/>
        <rFont val="Times New Roman"/>
        <family val="1"/>
      </rPr>
      <t>total raw amount</t>
    </r>
    <r>
      <rPr>
        <sz val="12"/>
        <rFont val="Times New Roman"/>
        <family val="1"/>
      </rPr>
      <t xml:space="preserve"> of CH</t>
    </r>
    <r>
      <rPr>
        <vertAlign val="subscript"/>
        <sz val="12"/>
        <rFont val="Times New Roman"/>
        <family val="1"/>
      </rPr>
      <t>4</t>
    </r>
    <r>
      <rPr>
        <sz val="12"/>
        <rFont val="Times New Roman"/>
        <family val="1"/>
      </rPr>
      <t xml:space="preserve"> emitted throughout the whole decomposition process of the paper waste disposed at landfills will be emitted into the atmosphere within the same reporting period as paper waste collected. In addition, the default value does not take into account the reduction in emission due to collection, recovery and utilization of landfill gas due to the management practices at landfills.</t>
    </r>
    <phoneticPr fontId="1" type="noConversion"/>
  </si>
  <si>
    <t>Source description (i.e. Area/
facilities the water bill is reporting)</t>
    <phoneticPr fontId="1" type="noConversion"/>
  </si>
  <si>
    <t xml:space="preserve">Project: </t>
    <phoneticPr fontId="12" type="noConversion"/>
  </si>
  <si>
    <t xml:space="preserve">Venue: </t>
    <phoneticPr fontId="12" type="noConversion"/>
  </si>
  <si>
    <t>Content</t>
    <phoneticPr fontId="12" type="noConversion"/>
  </si>
  <si>
    <t>GHG Emissions from Stationary Sources</t>
  </si>
  <si>
    <t>GHG Emissions from Mobile Sources</t>
  </si>
  <si>
    <t>GHG Emissions from Electricity Purchased from Power Companies</t>
  </si>
  <si>
    <t>GHG Emissions from Towngas Purchased from the Hong Kong and China Gas Company (Towngas)</t>
  </si>
  <si>
    <t>Methane Generation at Landfill in Hong Kong due to Disposal of Paper Waste</t>
  </si>
  <si>
    <t>GHG Emissions from Electricity Used for Fresh Water Processing by Water Supplies Department</t>
  </si>
  <si>
    <t>GHG Emissions from Electricity Used for Sewage Processing by Drainage Services Department</t>
  </si>
  <si>
    <t>Summary</t>
    <phoneticPr fontId="1" type="noConversion"/>
  </si>
  <si>
    <t>Paper Waste disposal</t>
    <phoneticPr fontId="1" type="noConversion"/>
  </si>
  <si>
    <t>Use of Fresh Water</t>
    <phoneticPr fontId="1" type="noConversion"/>
  </si>
  <si>
    <t>Sewage Discharge</t>
    <phoneticPr fontId="1" type="noConversion"/>
  </si>
  <si>
    <r>
      <t>Nitrous Oxide (N</t>
    </r>
    <r>
      <rPr>
        <b/>
        <vertAlign val="subscript"/>
        <sz val="12"/>
        <rFont val="Times New Roman"/>
        <family val="1"/>
      </rPr>
      <t>2</t>
    </r>
    <r>
      <rPr>
        <b/>
        <sz val="12"/>
        <rFont val="Times New Roman"/>
        <family val="1"/>
      </rPr>
      <t>O)</t>
    </r>
    <r>
      <rPr>
        <sz val="12"/>
        <rFont val="新細明體"/>
        <family val="1"/>
        <charset val="136"/>
      </rPr>
      <t/>
    </r>
    <phoneticPr fontId="1" type="noConversion"/>
  </si>
  <si>
    <r>
      <t>Methane (CH4)</t>
    </r>
    <r>
      <rPr>
        <sz val="12"/>
        <rFont val="新細明體"/>
        <family val="1"/>
        <charset val="136"/>
      </rPr>
      <t/>
    </r>
    <phoneticPr fontId="1" type="noConversion"/>
  </si>
  <si>
    <r>
      <t>Amount of water consumed as listed on the water service bill (m</t>
    </r>
    <r>
      <rPr>
        <b/>
        <vertAlign val="superscript"/>
        <sz val="12"/>
        <rFont val="Times New Roman"/>
        <family val="1"/>
      </rPr>
      <t>3</t>
    </r>
    <r>
      <rPr>
        <b/>
        <sz val="12"/>
        <rFont val="Times New Roman"/>
        <family val="1"/>
      </rPr>
      <t>)</t>
    </r>
    <phoneticPr fontId="1" type="noConversion"/>
  </si>
  <si>
    <r>
      <t>Emission in tonnes of 
CO</t>
    </r>
    <r>
      <rPr>
        <b/>
        <vertAlign val="subscript"/>
        <sz val="12"/>
        <rFont val="Times New Roman"/>
        <family val="1"/>
      </rPr>
      <t>2</t>
    </r>
    <r>
      <rPr>
        <b/>
        <sz val="12"/>
        <rFont val="Times New Roman"/>
        <family val="1"/>
      </rPr>
      <t xml:space="preserve"> equivalent (B x C/1000)</t>
    </r>
    <phoneticPr fontId="1" type="noConversion"/>
  </si>
  <si>
    <r>
      <t>GHG Emission Factor (in kg CO</t>
    </r>
    <r>
      <rPr>
        <b/>
        <vertAlign val="subscript"/>
        <sz val="12"/>
        <rFont val="Times New Roman"/>
        <family val="1"/>
      </rPr>
      <t>2</t>
    </r>
    <r>
      <rPr>
        <b/>
        <sz val="12"/>
        <rFont val="Times New Roman"/>
        <family val="1"/>
      </rPr>
      <t>-e/m</t>
    </r>
    <r>
      <rPr>
        <b/>
        <vertAlign val="superscript"/>
        <sz val="12"/>
        <rFont val="Times New Roman"/>
        <family val="1"/>
      </rPr>
      <t>3</t>
    </r>
    <r>
      <rPr>
        <b/>
        <sz val="12"/>
        <rFont val="Times New Roman"/>
        <family val="1"/>
      </rPr>
      <t>)</t>
    </r>
    <phoneticPr fontId="1" type="noConversion"/>
  </si>
  <si>
    <t>Source description (i.e. Area/facilities the water bill is reporting)</t>
    <phoneticPr fontId="1" type="noConversion"/>
  </si>
  <si>
    <r>
      <t>Fresh water consumption (m</t>
    </r>
    <r>
      <rPr>
        <b/>
        <vertAlign val="superscript"/>
        <sz val="12"/>
        <rFont val="Times New Roman"/>
        <family val="1"/>
      </rPr>
      <t>3</t>
    </r>
    <r>
      <rPr>
        <b/>
        <sz val="12"/>
        <rFont val="Times New Roman"/>
        <family val="1"/>
      </rPr>
      <t>)</t>
    </r>
    <phoneticPr fontId="1" type="noConversion"/>
  </si>
  <si>
    <t>Source description with location 
(e.g. Boilers, Furnaces, ovens, and emergency electricity generator etc.)</t>
    <phoneticPr fontId="1" type="noConversion"/>
  </si>
  <si>
    <t>From</t>
    <phoneticPr fontId="1" type="noConversion"/>
  </si>
  <si>
    <t>Litre</t>
    <phoneticPr fontId="1" type="noConversion"/>
  </si>
  <si>
    <t>Remarks: Annual update for the emission factor from Sustainability Report of Towngas.</t>
    <phoneticPr fontId="1" type="noConversion"/>
  </si>
  <si>
    <t>Remarks: Annual update for the emission factor from Annual Report of Water Supplies Department (WSD).</t>
    <phoneticPr fontId="1" type="noConversion"/>
  </si>
  <si>
    <t>Liquefied Petroleum Gas (LPG)</t>
    <phoneticPr fontId="1" type="noConversion"/>
  </si>
  <si>
    <r>
      <t>Table 2-1 CO</t>
    </r>
    <r>
      <rPr>
        <b/>
        <vertAlign val="subscript"/>
        <sz val="12"/>
        <rFont val="Times New Roman"/>
        <family val="1"/>
      </rPr>
      <t>2</t>
    </r>
    <r>
      <rPr>
        <b/>
        <sz val="12"/>
        <rFont val="Times New Roman"/>
        <family val="1"/>
      </rPr>
      <t xml:space="preserve"> Emission factor (for mobile combustion sources)</t>
    </r>
    <phoneticPr fontId="1" type="noConversion"/>
  </si>
  <si>
    <t>Total Other GHG Offset/Removals:</t>
    <phoneticPr fontId="1" type="noConversion"/>
  </si>
  <si>
    <t>Reporting Period:</t>
    <phoneticPr fontId="1" type="noConversion"/>
  </si>
  <si>
    <t>Unleaded Petrol (ULP)</t>
    <phoneticPr fontId="1" type="noConversion"/>
  </si>
  <si>
    <t>Table 4: Direct GHG Removals from Newly Planted Trees</t>
    <phoneticPr fontId="1" type="noConversion"/>
  </si>
  <si>
    <t>Source description (i.e. Location of the trees planted)</t>
    <phoneticPr fontId="1" type="noConversion"/>
  </si>
  <si>
    <t>No. of trees planted (unit)</t>
    <phoneticPr fontId="1" type="noConversion"/>
  </si>
  <si>
    <t>No. of trees removed (unit)</t>
    <phoneticPr fontId="1" type="noConversion"/>
  </si>
  <si>
    <t>CLP</t>
    <phoneticPr fontId="1" type="noConversion"/>
  </si>
  <si>
    <t>HEC</t>
    <phoneticPr fontId="1" type="noConversion"/>
  </si>
  <si>
    <t>To</t>
    <phoneticPr fontId="1" type="noConversion"/>
  </si>
  <si>
    <r>
      <t>Tonnes of CO</t>
    </r>
    <r>
      <rPr>
        <b/>
        <vertAlign val="subscript"/>
        <sz val="12"/>
        <rFont val="Times New Roman"/>
        <family val="1"/>
      </rPr>
      <t>2 -equivalent</t>
    </r>
    <phoneticPr fontId="1" type="noConversion"/>
  </si>
  <si>
    <t>GHG Emission per floor area:</t>
    <phoneticPr fontId="1" type="noConversion"/>
  </si>
  <si>
    <r>
      <t>In tonnes of CO</t>
    </r>
    <r>
      <rPr>
        <b/>
        <vertAlign val="subscript"/>
        <sz val="12"/>
        <rFont val="Times New Roman"/>
        <family val="1"/>
      </rPr>
      <t>2 -equivalent</t>
    </r>
    <r>
      <rPr>
        <b/>
        <sz val="12"/>
        <rFont val="Times New Roman"/>
        <family val="1"/>
      </rPr>
      <t xml:space="preserve"> / employee</t>
    </r>
    <phoneticPr fontId="1" type="noConversion"/>
  </si>
  <si>
    <r>
      <t>In tonnes of CO</t>
    </r>
    <r>
      <rPr>
        <b/>
        <sz val="8"/>
        <rFont val="Times New Roman"/>
        <family val="1"/>
      </rPr>
      <t>2</t>
    </r>
    <r>
      <rPr>
        <b/>
        <sz val="12"/>
        <rFont val="Times New Roman"/>
        <family val="1"/>
      </rPr>
      <t xml:space="preserve"> -</t>
    </r>
    <r>
      <rPr>
        <b/>
        <sz val="8"/>
        <rFont val="Times New Roman"/>
        <family val="1"/>
      </rPr>
      <t>equivalent</t>
    </r>
    <r>
      <rPr>
        <b/>
        <sz val="12"/>
        <rFont val="Times New Roman"/>
        <family val="1"/>
      </rPr>
      <t xml:space="preserve"> / m</t>
    </r>
    <r>
      <rPr>
        <b/>
        <vertAlign val="superscript"/>
        <sz val="11"/>
        <rFont val="Times New Roman"/>
        <family val="1"/>
      </rPr>
      <t>2</t>
    </r>
    <phoneticPr fontId="1" type="noConversion"/>
  </si>
  <si>
    <t>GHG Performance in Ratio Indicator:</t>
    <phoneticPr fontId="1" type="noConversion"/>
  </si>
  <si>
    <t>(MM)</t>
    <phoneticPr fontId="1" type="noConversion"/>
  </si>
  <si>
    <t>(DD)</t>
    <phoneticPr fontId="1" type="noConversion"/>
  </si>
  <si>
    <t>(YYYY)</t>
    <phoneticPr fontId="1" type="noConversion"/>
  </si>
  <si>
    <r>
      <t>CO</t>
    </r>
    <r>
      <rPr>
        <b/>
        <vertAlign val="subscript"/>
        <sz val="12"/>
        <rFont val="Times New Roman"/>
        <family val="1"/>
      </rPr>
      <t>2</t>
    </r>
    <r>
      <rPr>
        <b/>
        <sz val="12"/>
        <rFont val="Times New Roman"/>
        <family val="1"/>
      </rPr>
      <t xml:space="preserve"> emission 
in tonnes of 
CO2
 equivalent 
((BxD)/1000) 
</t>
    </r>
    <phoneticPr fontId="1" type="noConversion"/>
  </si>
  <si>
    <r>
      <t xml:space="preserve">Type of refrigerant </t>
    </r>
    <r>
      <rPr>
        <b/>
        <vertAlign val="superscript"/>
        <sz val="12"/>
        <rFont val="Times New Roman"/>
        <family val="1"/>
      </rPr>
      <t>Note 1</t>
    </r>
    <phoneticPr fontId="1" type="noConversion"/>
  </si>
  <si>
    <r>
      <t xml:space="preserve">Table 3-1 for the Global Warming Potential (GWP) of the Common refrigerant / Air-Conditioning Refrigerants </t>
    </r>
    <r>
      <rPr>
        <b/>
        <vertAlign val="superscript"/>
        <sz val="12"/>
        <rFont val="Times New Roman"/>
        <family val="1"/>
      </rPr>
      <t>Note 1</t>
    </r>
    <phoneticPr fontId="1" type="noConversion"/>
  </si>
  <si>
    <r>
      <t>CO2 removal factor</t>
    </r>
    <r>
      <rPr>
        <b/>
        <vertAlign val="superscript"/>
        <sz val="12"/>
        <rFont val="Times New Roman"/>
        <family val="1"/>
      </rPr>
      <t xml:space="preserve"> Note </t>
    </r>
    <r>
      <rPr>
        <b/>
        <sz val="12"/>
        <rFont val="Times New Roman"/>
        <family val="1"/>
      </rPr>
      <t xml:space="preserve">
(kg / unit / year)</t>
    </r>
    <phoneticPr fontId="1" type="noConversion"/>
  </si>
  <si>
    <t>Other commercial, residential and institutional purposes</t>
    <phoneticPr fontId="1" type="noConversion"/>
  </si>
  <si>
    <t>Remarks: Annual update for the emission factor from Sustainability Report of Drainage Services Department (DSD).</t>
    <phoneticPr fontId="1" type="noConversion"/>
  </si>
  <si>
    <r>
      <t>Carbon Dioxide (CO</t>
    </r>
    <r>
      <rPr>
        <b/>
        <vertAlign val="subscript"/>
        <sz val="12"/>
        <rFont val="Times New Roman"/>
        <family val="1"/>
      </rPr>
      <t>2</t>
    </r>
    <r>
      <rPr>
        <b/>
        <sz val="12"/>
        <rFont val="Times New Roman"/>
        <family val="1"/>
      </rPr>
      <t>)</t>
    </r>
    <phoneticPr fontId="1" type="noConversion"/>
  </si>
  <si>
    <t>Methane Generation at Landfill due to Disposal of Paper Waste</t>
    <phoneticPr fontId="1" type="noConversion"/>
  </si>
  <si>
    <t>Motorcycle</t>
  </si>
  <si>
    <t>Passenger Car</t>
  </si>
  <si>
    <t>Private Van</t>
  </si>
  <si>
    <t>Light Goods Vehicle</t>
  </si>
  <si>
    <t>Heavy Goods Vehicle</t>
  </si>
  <si>
    <t>Medium Goods Vehicle</t>
  </si>
  <si>
    <t>Table 1</t>
    <phoneticPr fontId="1" type="noConversion"/>
  </si>
  <si>
    <t>Table 2</t>
  </si>
  <si>
    <t>Table 3</t>
  </si>
  <si>
    <t>Table 4</t>
  </si>
  <si>
    <t>Table 5</t>
  </si>
  <si>
    <t>Table 6</t>
  </si>
  <si>
    <t>Table 7</t>
  </si>
  <si>
    <t>Table 8</t>
  </si>
  <si>
    <t>Table 9</t>
  </si>
  <si>
    <t>HFC and PFC Emissions from Refrigeration / Air-conditioning Equipment (Operation Process)</t>
    <phoneticPr fontId="1" type="noConversion"/>
  </si>
  <si>
    <t>Emission sources</t>
    <phoneticPr fontId="1" type="noConversion"/>
  </si>
  <si>
    <t xml:space="preserve">In case that the unit electricity consumption for processing fresh water for the reporting period is not available at the time of accounting, the latest emission factor from table below may be used as an approximation.
</t>
    <phoneticPr fontId="1" type="noConversion"/>
  </si>
  <si>
    <t>In case that the unit electricity consumption for processing sewage for the reporting period is not available at the time of accounting, the latest emission factor from table below may be used as an approximation.</t>
    <phoneticPr fontId="1" type="noConversion"/>
  </si>
  <si>
    <t>"Paper Approach" Carbon Audit</t>
    <phoneticPr fontId="1" type="noConversion"/>
  </si>
  <si>
    <t>Combustion of Towngas from stationary sources should be reported in Table 1 as it falls into the category of direct emissions. Indirect emissions of purchased Towngas should also be calculated in Table 6.</t>
    <phoneticPr fontId="1" type="noConversion"/>
  </si>
  <si>
    <r>
      <t>Note 1: Refrigerants, with components other than HFCs and PFCs, have been well-recognized to have effects on our climate systems. Nevertheless, the Guidelines only cover those which are in the group of Kyoto protocol recognized gases (CO</t>
    </r>
    <r>
      <rPr>
        <vertAlign val="subscript"/>
        <sz val="12"/>
        <rFont val="Times New Roman"/>
        <family val="1"/>
      </rPr>
      <t>2</t>
    </r>
    <r>
      <rPr>
        <sz val="12"/>
        <rFont val="Times New Roman"/>
        <family val="1"/>
      </rPr>
      <t>, CH</t>
    </r>
    <r>
      <rPr>
        <vertAlign val="subscript"/>
        <sz val="12"/>
        <rFont val="Times New Roman"/>
        <family val="1"/>
      </rPr>
      <t>4</t>
    </r>
    <r>
      <rPr>
        <sz val="12"/>
        <rFont val="Times New Roman"/>
        <family val="1"/>
      </rPr>
      <t>, HFC, PFC, SF</t>
    </r>
    <r>
      <rPr>
        <vertAlign val="subscript"/>
        <sz val="12"/>
        <rFont val="Times New Roman"/>
        <family val="1"/>
      </rPr>
      <t>6</t>
    </r>
    <r>
      <rPr>
        <sz val="12"/>
        <rFont val="Times New Roman"/>
        <family val="1"/>
      </rPr>
      <t xml:space="preserve"> and N</t>
    </r>
    <r>
      <rPr>
        <vertAlign val="subscript"/>
        <sz val="12"/>
        <rFont val="Times New Roman"/>
        <family val="1"/>
      </rPr>
      <t>2</t>
    </r>
    <r>
      <rPr>
        <sz val="12"/>
        <rFont val="Times New Roman"/>
        <family val="1"/>
      </rPr>
      <t>O. Hence, in the Guidelines, GWPs of all refrigerants other than HFCs and PFCs are considered to be zero.</t>
    </r>
    <phoneticPr fontId="1" type="noConversion"/>
  </si>
  <si>
    <t>GWP of refrigerant</t>
    <phoneticPr fontId="1" type="noConversion"/>
  </si>
  <si>
    <r>
      <t>CO</t>
    </r>
    <r>
      <rPr>
        <b/>
        <vertAlign val="subscript"/>
        <sz val="12"/>
        <rFont val="Times New Roman"/>
        <family val="1"/>
      </rPr>
      <t>2</t>
    </r>
    <r>
      <rPr>
        <b/>
        <sz val="12"/>
        <rFont val="Times New Roman"/>
        <family val="1"/>
      </rPr>
      <t xml:space="preserve"> emission factor</t>
    </r>
    <phoneticPr fontId="1" type="noConversion"/>
  </si>
  <si>
    <r>
      <t>CH</t>
    </r>
    <r>
      <rPr>
        <b/>
        <vertAlign val="subscript"/>
        <sz val="12"/>
        <rFont val="Times New Roman"/>
        <family val="1"/>
      </rPr>
      <t>4</t>
    </r>
    <r>
      <rPr>
        <b/>
        <sz val="12"/>
        <rFont val="Times New Roman"/>
        <family val="1"/>
      </rPr>
      <t xml:space="preserve">
emission
factor</t>
    </r>
    <phoneticPr fontId="1" type="noConversion"/>
  </si>
  <si>
    <r>
      <t>N</t>
    </r>
    <r>
      <rPr>
        <b/>
        <vertAlign val="subscript"/>
        <sz val="12"/>
        <rFont val="Times New Roman"/>
        <family val="1"/>
      </rPr>
      <t>2</t>
    </r>
    <r>
      <rPr>
        <b/>
        <sz val="12"/>
        <rFont val="Times New Roman"/>
        <family val="1"/>
      </rPr>
      <t>O
emission
factor</t>
    </r>
    <phoneticPr fontId="1" type="noConversion"/>
  </si>
  <si>
    <r>
      <t>N</t>
    </r>
    <r>
      <rPr>
        <b/>
        <vertAlign val="subscript"/>
        <sz val="12"/>
        <rFont val="Times New Roman"/>
        <family val="1"/>
      </rPr>
      <t>2</t>
    </r>
    <r>
      <rPr>
        <b/>
        <sz val="12"/>
        <rFont val="Times New Roman"/>
        <family val="1"/>
      </rPr>
      <t>O emission 
in tonnes of 
CO</t>
    </r>
    <r>
      <rPr>
        <b/>
        <vertAlign val="subscript"/>
        <sz val="12"/>
        <rFont val="Times New Roman"/>
        <family val="1"/>
      </rPr>
      <t>2</t>
    </r>
    <r>
      <rPr>
        <b/>
        <sz val="12"/>
        <rFont val="Times New Roman"/>
        <family val="1"/>
      </rPr>
      <t xml:space="preserve"> equivalent 
((BxI)/
(1000x1000) x
GWP</t>
    </r>
    <r>
      <rPr>
        <b/>
        <sz val="12"/>
        <rFont val="Times New Roman"/>
        <family val="1"/>
      </rPr>
      <t xml:space="preserve">)
</t>
    </r>
    <phoneticPr fontId="1" type="noConversion"/>
  </si>
  <si>
    <r>
      <t>N</t>
    </r>
    <r>
      <rPr>
        <b/>
        <vertAlign val="subscript"/>
        <sz val="12"/>
        <rFont val="Times New Roman"/>
        <family val="1"/>
      </rPr>
      <t>2</t>
    </r>
    <r>
      <rPr>
        <b/>
        <sz val="12"/>
        <rFont val="Times New Roman"/>
        <family val="1"/>
      </rPr>
      <t>O emission 
in tonnes of 
CO</t>
    </r>
    <r>
      <rPr>
        <b/>
        <vertAlign val="subscript"/>
        <sz val="12"/>
        <rFont val="Times New Roman"/>
        <family val="1"/>
      </rPr>
      <t>2</t>
    </r>
    <r>
      <rPr>
        <b/>
        <sz val="12"/>
        <rFont val="Times New Roman"/>
        <family val="1"/>
      </rPr>
      <t xml:space="preserve"> equivalent 
((BxH)/
(1000x1000)) x
GWP</t>
    </r>
    <r>
      <rPr>
        <b/>
        <sz val="12"/>
        <rFont val="Times New Roman"/>
        <family val="1"/>
      </rPr>
      <t xml:space="preserve">
</t>
    </r>
    <phoneticPr fontId="1" type="noConversion"/>
  </si>
  <si>
    <r>
      <t>CH</t>
    </r>
    <r>
      <rPr>
        <b/>
        <vertAlign val="subscript"/>
        <sz val="12"/>
        <rFont val="Times New Roman"/>
        <family val="1"/>
      </rPr>
      <t>4</t>
    </r>
    <r>
      <rPr>
        <b/>
        <sz val="12"/>
        <rFont val="Times New Roman"/>
        <family val="1"/>
      </rPr>
      <t xml:space="preserve"> emission 
in tonnes of 
CO</t>
    </r>
    <r>
      <rPr>
        <b/>
        <vertAlign val="subscript"/>
        <sz val="12"/>
        <rFont val="Times New Roman"/>
        <family val="1"/>
      </rPr>
      <t>2</t>
    </r>
    <r>
      <rPr>
        <b/>
        <sz val="12"/>
        <rFont val="Times New Roman"/>
        <family val="1"/>
      </rPr>
      <t xml:space="preserve"> ~ equivalent 
((BxF)/
(1000x1000)) x
GWP</t>
    </r>
    <r>
      <rPr>
        <b/>
        <sz val="12"/>
        <rFont val="Times New Roman"/>
        <family val="1"/>
      </rPr>
      <t xml:space="preserve">
</t>
    </r>
    <phoneticPr fontId="1" type="noConversion"/>
  </si>
  <si>
    <t>Table 9: GHG Emissions from Electricity Used for Sewage Processing by Drainage Services Department</t>
    <phoneticPr fontId="1" type="noConversion"/>
  </si>
  <si>
    <t>Table 8: GHG Emissions from Electricity Used for Fresh Water Processing by Water Supplies Department</t>
    <phoneticPr fontId="1" type="noConversion"/>
  </si>
  <si>
    <t>Table 7: Methane Generation at Landfill in Hong Kong due to Disposal of Paper Waste</t>
    <phoneticPr fontId="1" type="noConversion"/>
  </si>
  <si>
    <t>Table 6: GHG Emissions from Towngas Purchased from the Hong Kong and China Gas Company (Towngas)</t>
    <phoneticPr fontId="1" type="noConversion"/>
  </si>
  <si>
    <t>Table 5: GHG Emissions from Electricity Purchased from Power Companies</t>
    <phoneticPr fontId="1" type="noConversion"/>
  </si>
  <si>
    <r>
      <t>Emission factor (kg/m</t>
    </r>
    <r>
      <rPr>
        <b/>
        <vertAlign val="superscript"/>
        <sz val="12"/>
        <rFont val="Times New Roman"/>
        <family val="1"/>
      </rPr>
      <t>3</t>
    </r>
    <r>
      <rPr>
        <b/>
        <sz val="12"/>
        <rFont val="Times New Roman"/>
        <family val="1"/>
      </rPr>
      <t>)</t>
    </r>
    <phoneticPr fontId="1" type="noConversion"/>
  </si>
  <si>
    <r>
      <t>Default Emission factor (kg/m</t>
    </r>
    <r>
      <rPr>
        <b/>
        <vertAlign val="superscript"/>
        <sz val="12"/>
        <rFont val="Times New Roman"/>
        <family val="1"/>
      </rPr>
      <t>3</t>
    </r>
    <r>
      <rPr>
        <b/>
        <sz val="12"/>
        <rFont val="Times New Roman"/>
        <family val="1"/>
      </rPr>
      <t>)</t>
    </r>
    <phoneticPr fontId="1" type="noConversion"/>
  </si>
  <si>
    <t>The default figure for the removal potential of each unit of tree is suggested based on Hong Kong's location, woodland types, and estimated density of trees.  The figure is applicable to all trees commonly found in Hong Kong which are able to reach at least 5 metres in height.</t>
    <phoneticPr fontId="1" type="noConversion"/>
  </si>
  <si>
    <t>Note: Each unit registered by gas meter represents that the town gas with a heat value of 48 MJ. Based on the information from the Hong Kong and China Gas Company, the emissions factors for the past five years were derived as below. This factor only accounts for the emissions during the production of Towngas within the company. Reporting entity should report in Table 1 as well the GHG emissions associated with combustion of Towngas within the physical boundary under Scope 1.
In case that the emission factor for the reporting period is not available at the time of accounting, the latest emission factor from the Towngas company may be used as an approximation.</t>
    <phoneticPr fontId="1" type="noConversion"/>
  </si>
  <si>
    <t>Applicable to mobile sources dedicated to provide transportation services for the concerned building (e.g. shuttle bus services provided by the building). Do not include the outsourced / hired transportation services.</t>
    <phoneticPr fontId="1" type="noConversion"/>
  </si>
  <si>
    <t>(12 months)</t>
    <phoneticPr fontId="1" type="noConversion"/>
  </si>
  <si>
    <t>Data to be input by users/owners</t>
    <phoneticPr fontId="1" type="noConversion"/>
  </si>
  <si>
    <t>Fuel used per reporting year</t>
    <phoneticPr fontId="1" type="noConversion"/>
  </si>
  <si>
    <t>Table 3: GHG emissions (HFC and PFC) arising from Refrigeration / Air-conditioning Equipment (Operation Process)</t>
    <phoneticPr fontId="1" type="noConversion"/>
  </si>
  <si>
    <t>Amount of refrigerant at the beginning of the reporting period (kg)</t>
    <phoneticPr fontId="1" type="noConversion"/>
  </si>
  <si>
    <t>Amount of refrigerant purchased during the reporting period (kg)</t>
    <phoneticPr fontId="1" type="noConversion"/>
  </si>
  <si>
    <t>Amount of refrigerant disposed (through environmentally responsible means) during the reporting period (kg)</t>
    <phoneticPr fontId="1" type="noConversion"/>
  </si>
  <si>
    <t>Amount of refrigerant at the end of the reporting period (kg)</t>
    <phoneticPr fontId="1" type="noConversion"/>
  </si>
  <si>
    <r>
      <t>GHG emissions (HFC and PFC) in tonnes of 
CO</t>
    </r>
    <r>
      <rPr>
        <b/>
        <vertAlign val="subscript"/>
        <sz val="12"/>
        <rFont val="Times New Roman"/>
        <family val="1"/>
      </rPr>
      <t>2</t>
    </r>
    <r>
      <rPr>
        <b/>
        <sz val="12"/>
        <rFont val="Times New Roman"/>
        <family val="1"/>
      </rPr>
      <t xml:space="preserve"> equivalent ((B+C-D-E) x F / 1000)</t>
    </r>
    <phoneticPr fontId="1" type="noConversion"/>
  </si>
  <si>
    <r>
      <t>CO</t>
    </r>
    <r>
      <rPr>
        <b/>
        <sz val="8"/>
        <rFont val="Times New Roman"/>
        <family val="1"/>
      </rPr>
      <t>2</t>
    </r>
    <r>
      <rPr>
        <b/>
        <sz val="12"/>
        <rFont val="Times New Roman"/>
        <family val="1"/>
      </rPr>
      <t xml:space="preserve"> removals in tonnes of
CO</t>
    </r>
    <r>
      <rPr>
        <b/>
        <vertAlign val="subscript"/>
        <sz val="12"/>
        <rFont val="Times New Roman"/>
        <family val="1"/>
      </rPr>
      <t>2</t>
    </r>
    <r>
      <rPr>
        <b/>
        <sz val="12"/>
        <rFont val="Times New Roman"/>
        <family val="1"/>
      </rPr>
      <t xml:space="preserve"> equivalent ((B-C) x D / 1000</t>
    </r>
    <phoneticPr fontId="1" type="noConversion"/>
  </si>
  <si>
    <t>GHG Emission per employee:</t>
    <phoneticPr fontId="1" type="noConversion"/>
  </si>
  <si>
    <t>Scope 1 GHG Emissions Total</t>
    <phoneticPr fontId="1" type="noConversion"/>
  </si>
  <si>
    <r>
      <t>GHG Emissions by gas type (in tonnes of CO</t>
    </r>
    <r>
      <rPr>
        <b/>
        <vertAlign val="subscript"/>
        <sz val="12"/>
        <rFont val="Times New Roman"/>
        <family val="1"/>
      </rPr>
      <t>2 -equivalent</t>
    </r>
    <r>
      <rPr>
        <b/>
        <sz val="12"/>
        <rFont val="Times New Roman"/>
        <family val="1"/>
      </rPr>
      <t>)</t>
    </r>
    <phoneticPr fontId="1" type="noConversion"/>
  </si>
  <si>
    <r>
      <t>Scope 2 Energy Indirect GHG Emissions</t>
    </r>
    <r>
      <rPr>
        <sz val="12"/>
        <rFont val="Times New Roman"/>
        <family val="1"/>
      </rPr>
      <t xml:space="preserve"> (To be reported in general without being classified into specific gas type)</t>
    </r>
    <phoneticPr fontId="1" type="noConversion"/>
  </si>
  <si>
    <t>Scope 3 Other Indirect GHG Emissions</t>
    <phoneticPr fontId="1" type="noConversion"/>
  </si>
  <si>
    <t>Scope 2
Energy Indirect GHG Emissions</t>
    <phoneticPr fontId="1" type="noConversion"/>
  </si>
  <si>
    <t>Scope 1 
Direct GHG Emissions &amp; Removals</t>
    <phoneticPr fontId="1" type="noConversion"/>
  </si>
  <si>
    <t>Scope 3
Other Indirect GHG Emissions</t>
    <phoneticPr fontId="1" type="noConversion"/>
  </si>
  <si>
    <t>Scope 1 Direct GHG Emissions</t>
    <phoneticPr fontId="1" type="noConversion"/>
  </si>
  <si>
    <t>Scope 1 Direct GHG Removals</t>
    <phoneticPr fontId="1" type="noConversion"/>
  </si>
  <si>
    <t>Scope 1</t>
    <phoneticPr fontId="1" type="noConversion"/>
  </si>
  <si>
    <t>Scope 2</t>
    <phoneticPr fontId="1" type="noConversion"/>
  </si>
  <si>
    <t>Scope 3</t>
    <phoneticPr fontId="1" type="noConversion"/>
  </si>
  <si>
    <r>
      <t>CH</t>
    </r>
    <r>
      <rPr>
        <b/>
        <vertAlign val="subscript"/>
        <sz val="12"/>
        <rFont val="Times New Roman"/>
        <family val="1"/>
      </rPr>
      <t>4</t>
    </r>
    <r>
      <rPr>
        <b/>
        <sz val="12"/>
        <rFont val="Times New Roman"/>
        <family val="1"/>
      </rPr>
      <t xml:space="preserve"> emission 
in tonnes of 
CO</t>
    </r>
    <r>
      <rPr>
        <b/>
        <vertAlign val="subscript"/>
        <sz val="12"/>
        <rFont val="Times New Roman"/>
        <family val="1"/>
      </rPr>
      <t>2</t>
    </r>
    <r>
      <rPr>
        <b/>
        <sz val="12"/>
        <rFont val="Times New Roman"/>
        <family val="1"/>
      </rPr>
      <t xml:space="preserve"> equivalent 
((BxG)/
(1000x1000) x
GWP</t>
    </r>
    <r>
      <rPr>
        <b/>
        <sz val="12"/>
        <rFont val="Times New Roman"/>
        <family val="1"/>
      </rPr>
      <t xml:space="preserve">)
</t>
    </r>
    <phoneticPr fontId="1" type="noConversion"/>
  </si>
  <si>
    <t>Results of GHG emissions from stationary sources</t>
    <phoneticPr fontId="1" type="noConversion"/>
  </si>
  <si>
    <t>Results of GHG emissions from mobile vehicles</t>
    <phoneticPr fontId="1" type="noConversion"/>
  </si>
  <si>
    <t>Results of GHG emissions (HFC and PFC) arising from refrigeration / air-conditioning equipment</t>
    <phoneticPr fontId="1" type="noConversion"/>
  </si>
  <si>
    <t>Results of GHG removals from newly planted trees</t>
    <phoneticPr fontId="1" type="noConversion"/>
  </si>
  <si>
    <t>Results of GHG emission from Towngas purchased</t>
    <phoneticPr fontId="1" type="noConversion"/>
  </si>
  <si>
    <t>Results of GHG emissions from electricity purchased</t>
    <phoneticPr fontId="1" type="noConversion"/>
  </si>
  <si>
    <t>Results of GHG emissions due to disposal of paper waste</t>
    <phoneticPr fontId="1" type="noConversion"/>
  </si>
  <si>
    <t>Results of GHG emissions from electricity used for fresh water processing</t>
    <phoneticPr fontId="1" type="noConversion"/>
  </si>
  <si>
    <t>Results of GHG emissions from electricity used for sewage processing</t>
    <phoneticPr fontId="1" type="noConversion"/>
  </si>
  <si>
    <t>Total Scope 1 GHG Emissions:</t>
    <phoneticPr fontId="1" type="noConversion"/>
  </si>
  <si>
    <t>Total Scope 1 GHG Removals:</t>
    <phoneticPr fontId="1" type="noConversion"/>
  </si>
  <si>
    <t>Total Scope 2 GHG Emissions:</t>
    <phoneticPr fontId="1" type="noConversion"/>
  </si>
  <si>
    <t>Total Scope 3 GHG Emissions:</t>
    <phoneticPr fontId="1" type="noConversion"/>
  </si>
  <si>
    <t xml:space="preserve">Total Scope 3 GHG Emissions </t>
    <phoneticPr fontId="1" type="noConversion"/>
  </si>
  <si>
    <t>Total Scope 2 GHG Emissions</t>
    <phoneticPr fontId="1" type="noConversion"/>
  </si>
  <si>
    <t>Total Scope 1 GHG Removals</t>
    <phoneticPr fontId="1" type="noConversion"/>
  </si>
  <si>
    <t>Usage of premises
(Restaurants and catering services; or
Other commercial, residential and institutional purposes)</t>
    <phoneticPr fontId="1" type="noConversion"/>
  </si>
  <si>
    <r>
      <t xml:space="preserve">Please input the no. of trees planted, and no. of trees removed which are </t>
    </r>
    <r>
      <rPr>
        <b/>
        <u/>
        <sz val="12"/>
        <rFont val="Times New Roman"/>
        <family val="1"/>
      </rPr>
      <t>able to reach at least 5m after the beginning stage of construction</t>
    </r>
    <r>
      <rPr>
        <b/>
        <sz val="12"/>
        <rFont val="Times New Roman"/>
        <family val="1"/>
      </rPr>
      <t>.</t>
    </r>
    <phoneticPr fontId="1" type="noConversion"/>
  </si>
  <si>
    <t>Data to be input/selected by users/owners</t>
    <phoneticPr fontId="1" type="noConversion"/>
  </si>
  <si>
    <t>Operating Characteristics</t>
    <phoneticPr fontId="1" type="noConversion"/>
  </si>
  <si>
    <t>Contact Person</t>
    <phoneticPr fontId="1" type="noConversion"/>
  </si>
  <si>
    <t>Contact Details</t>
    <phoneticPr fontId="1" type="noConversion"/>
  </si>
  <si>
    <t>Post:</t>
    <phoneticPr fontId="1" type="noConversion"/>
  </si>
  <si>
    <t>Name:</t>
    <phoneticPr fontId="1" type="noConversion"/>
  </si>
  <si>
    <t xml:space="preserve">Tel: </t>
    <phoneticPr fontId="1" type="noConversion"/>
  </si>
  <si>
    <t xml:space="preserve">Email: </t>
    <phoneticPr fontId="1" type="noConversion"/>
  </si>
  <si>
    <t>Total operation days per year:</t>
    <phoneticPr fontId="1" type="noConversion"/>
  </si>
  <si>
    <t xml:space="preserve">Operation hours per day (Mon to Fri):
</t>
    <phoneticPr fontId="1" type="noConversion"/>
  </si>
  <si>
    <t>Operation hours per day (Weekend or public holiday, if any):</t>
    <phoneticPr fontId="1" type="noConversion"/>
  </si>
  <si>
    <t>Year Built</t>
    <phoneticPr fontId="1" type="noConversion"/>
  </si>
  <si>
    <t>No. of Floors</t>
    <phoneticPr fontId="1" type="noConversion"/>
  </si>
  <si>
    <t xml:space="preserve">No. of Full Time Staff: </t>
    <phoneticPr fontId="1" type="noConversion"/>
  </si>
  <si>
    <r>
      <t>Total Floor Area(m</t>
    </r>
    <r>
      <rPr>
        <b/>
        <vertAlign val="superscript"/>
        <sz val="12"/>
        <rFont val="Times New Roman"/>
        <family val="1"/>
      </rPr>
      <t>2</t>
    </r>
    <r>
      <rPr>
        <b/>
        <sz val="12"/>
        <rFont val="Times New Roman"/>
        <family val="1"/>
      </rPr>
      <t>):</t>
    </r>
    <phoneticPr fontId="1" type="noConversion"/>
  </si>
  <si>
    <t>Table 1: GHG Emissions from Stationary Sources using Diesel Oil, LPG, Kerosene, Charcoal, and Towngas etc.</t>
  </si>
  <si>
    <t>Table 2: GHG Emissions from Mobile Vehicles using Diesel Oil / Unleaded Petrol</t>
  </si>
  <si>
    <t>28</t>
  </si>
  <si>
    <t>26</t>
  </si>
  <si>
    <t>30</t>
  </si>
  <si>
    <t>2015</t>
  </si>
  <si>
    <t>2016</t>
  </si>
  <si>
    <t>31</t>
  </si>
  <si>
    <t>01</t>
    <phoneticPr fontId="1" type="noConversion"/>
  </si>
  <si>
    <t>02</t>
  </si>
  <si>
    <t>03</t>
  </si>
  <si>
    <t>04</t>
  </si>
  <si>
    <t>05</t>
  </si>
  <si>
    <t>06</t>
  </si>
  <si>
    <t>07</t>
  </si>
  <si>
    <t>08</t>
  </si>
  <si>
    <t>09</t>
  </si>
  <si>
    <t>10</t>
  </si>
  <si>
    <t>11</t>
  </si>
  <si>
    <t>12</t>
  </si>
  <si>
    <t>13</t>
  </si>
  <si>
    <t>14</t>
  </si>
  <si>
    <t>15</t>
  </si>
  <si>
    <t>16</t>
  </si>
  <si>
    <t>17</t>
  </si>
  <si>
    <t>18</t>
  </si>
  <si>
    <t>19</t>
  </si>
  <si>
    <t>20</t>
  </si>
  <si>
    <t>21</t>
  </si>
  <si>
    <t>22</t>
  </si>
  <si>
    <t>23</t>
  </si>
  <si>
    <t>24</t>
  </si>
  <si>
    <t>25</t>
  </si>
  <si>
    <t>27</t>
  </si>
  <si>
    <t>29</t>
  </si>
  <si>
    <t>02</t>
    <phoneticPr fontId="1" type="noConversion"/>
  </si>
  <si>
    <t>Amount of paper purchased during the reporting period (kg)*</t>
    <phoneticPr fontId="1" type="noConversion"/>
  </si>
  <si>
    <t xml:space="preserve"> *kg of paper= reams of A4 paper consumed  x 2.3389 (for weight of paper type is 75g/m2)</t>
    <phoneticPr fontId="1" type="noConversion"/>
  </si>
  <si>
    <t xml:space="preserve"> *kg of paper= reams of A4 paper consumed  x 2.4948 (for weight of paper type is 80g/m2)</t>
    <phoneticPr fontId="1" type="noConversion"/>
  </si>
  <si>
    <t>The amount of paper in storage at the beginning  (B) and at the end of the reporting period (E) are assumed to be the zero ("0") if no such data is available. In such case, annual paper waste disposed to landfill is assumed to be amount of paper purchased (C) minus paper recycling (D).</t>
    <phoneticPr fontId="1" type="noConversion"/>
  </si>
  <si>
    <t>Navigation</t>
    <phoneticPr fontId="1" type="noConversion"/>
  </si>
  <si>
    <t>Aviation</t>
    <phoneticPr fontId="1" type="noConversion"/>
  </si>
  <si>
    <t>Public Light Bus</t>
  </si>
  <si>
    <t>Unleaded Petrol (ULP)</t>
  </si>
  <si>
    <t>Diesel Oil (DO)</t>
  </si>
  <si>
    <t>PassengerCar</t>
    <phoneticPr fontId="1" type="noConversion"/>
  </si>
  <si>
    <t>PrivateVan</t>
    <phoneticPr fontId="1" type="noConversion"/>
  </si>
  <si>
    <t>PublicLightBus</t>
    <phoneticPr fontId="1" type="noConversion"/>
  </si>
  <si>
    <t>LightGoodsVehicle</t>
    <phoneticPr fontId="1" type="noConversion"/>
  </si>
  <si>
    <t>HeavyGoodsVehicle</t>
    <phoneticPr fontId="1" type="noConversion"/>
  </si>
  <si>
    <t>MediumGoodsVehicle</t>
    <phoneticPr fontId="1" type="noConversion"/>
  </si>
  <si>
    <t>Liquefied Petroleum Gas (LPG)</t>
  </si>
  <si>
    <t>CO2</t>
    <phoneticPr fontId="1" type="noConversion"/>
  </si>
  <si>
    <t>CH4</t>
    <phoneticPr fontId="1" type="noConversion"/>
  </si>
  <si>
    <t>N2O</t>
    <phoneticPr fontId="1" type="noConversion"/>
  </si>
  <si>
    <t/>
  </si>
  <si>
    <t>32</t>
  </si>
  <si>
    <t>33</t>
  </si>
  <si>
    <t>41</t>
  </si>
  <si>
    <t>42</t>
  </si>
  <si>
    <t>43</t>
  </si>
  <si>
    <t>51</t>
  </si>
  <si>
    <t>52</t>
  </si>
  <si>
    <t>53</t>
  </si>
  <si>
    <t>61</t>
  </si>
  <si>
    <t>71</t>
  </si>
  <si>
    <t xml:space="preserve"> </t>
  </si>
  <si>
    <t xml:space="preserve"> </t>
    <phoneticPr fontId="1" type="noConversion"/>
  </si>
  <si>
    <t>Gas Oil</t>
    <phoneticPr fontId="1" type="noConversion"/>
  </si>
  <si>
    <t>Ships</t>
    <phoneticPr fontId="1" type="noConversion"/>
  </si>
  <si>
    <t>Kerosene</t>
    <phoneticPr fontId="1" type="noConversion"/>
  </si>
  <si>
    <t>Power_company</t>
    <phoneticPr fontId="1" type="noConversion"/>
  </si>
  <si>
    <t>Year</t>
    <phoneticPr fontId="1" type="noConversion"/>
  </si>
  <si>
    <t>Year</t>
    <phoneticPr fontId="1" type="noConversion"/>
  </si>
  <si>
    <t>- Please select if your premises have different water usage -</t>
    <phoneticPr fontId="1" type="noConversion"/>
  </si>
  <si>
    <t>Others</t>
    <phoneticPr fontId="1" type="noConversion"/>
  </si>
  <si>
    <t>Others</t>
    <phoneticPr fontId="1" type="noConversion"/>
  </si>
  <si>
    <t>Please input</t>
    <phoneticPr fontId="1" type="noConversion"/>
  </si>
  <si>
    <t>kg</t>
    <phoneticPr fontId="1" type="noConversion"/>
  </si>
  <si>
    <t>Others</t>
    <phoneticPr fontId="1" type="noConversion"/>
  </si>
  <si>
    <t>GHG Removals from Newly Planted Trees</t>
    <phoneticPr fontId="1" type="noConversion"/>
  </si>
  <si>
    <r>
      <t>CLP</t>
    </r>
    <r>
      <rPr>
        <b/>
        <vertAlign val="superscript"/>
        <sz val="12"/>
        <rFont val="Times New Roman"/>
        <family val="1"/>
      </rPr>
      <t>#</t>
    </r>
    <phoneticPr fontId="1" type="noConversion"/>
  </si>
  <si>
    <r>
      <t>HEC</t>
    </r>
    <r>
      <rPr>
        <b/>
        <vertAlign val="superscript"/>
        <sz val="12"/>
        <rFont val="Times New Roman"/>
        <family val="1"/>
      </rPr>
      <t>*</t>
    </r>
    <phoneticPr fontId="1" type="noConversion"/>
  </si>
  <si>
    <t>To be input/selected by users/owners</t>
    <phoneticPr fontId="1" type="noConversion"/>
  </si>
  <si>
    <t>Paper saving</t>
    <phoneticPr fontId="1" type="noConversion"/>
  </si>
  <si>
    <t>Water saving</t>
    <phoneticPr fontId="1" type="noConversion"/>
  </si>
  <si>
    <t>Practice of recycling activities</t>
    <phoneticPr fontId="1" type="noConversion"/>
  </si>
  <si>
    <t>Housekeeping measures</t>
    <phoneticPr fontId="1" type="noConversion"/>
  </si>
  <si>
    <t>Please list the green measures and environmental initiatives implemented:</t>
    <phoneticPr fontId="1" type="noConversion"/>
  </si>
  <si>
    <t>Energy saving</t>
    <phoneticPr fontId="1" type="noConversion"/>
  </si>
  <si>
    <t>Note 2: Information sources:
A: IPCC Second Assessment Report (1995)
B: “World Resources Institute (2005), Calculating HFC and PFC Emissions from the Manufacturing, Installation, Operation and Disposal of Refrigeration &amp; Air-conditioning Equipment (Version 1.0) - Guide to calculation worksheets, World Business Council for Sustainable Development”, in which the latter states that the source of reference is from ASHRAE Standard 34.</t>
    <phoneticPr fontId="1" type="noConversion"/>
  </si>
  <si>
    <t>Staff engagement</t>
    <phoneticPr fontId="1" type="noConversion"/>
  </si>
  <si>
    <t>Vehicles</t>
    <phoneticPr fontId="1" type="noConversion"/>
  </si>
  <si>
    <t>% Change in GHG Emissions compared with Previous Year</t>
    <phoneticPr fontId="1" type="noConversion"/>
  </si>
  <si>
    <t>GHG Emission per floor area of Previous Year</t>
  </si>
  <si>
    <t>% Change in GHG Emissions per floor area compared with Previous Year</t>
    <phoneticPr fontId="1" type="noConversion"/>
  </si>
  <si>
    <t>GHG Emission per employee of Previous Year</t>
  </si>
  <si>
    <t>% Change in GHG Emissions per employee compared with Previous Year</t>
    <phoneticPr fontId="1" type="noConversion"/>
  </si>
  <si>
    <t>Total GHG Emissions of Previous Year</t>
    <phoneticPr fontId="1" type="noConversion"/>
  </si>
  <si>
    <t>Generator</t>
    <phoneticPr fontId="1" type="noConversion"/>
  </si>
  <si>
    <t>01</t>
  </si>
  <si>
    <t>0800-1900</t>
    <phoneticPr fontId="1" type="noConversion"/>
  </si>
  <si>
    <t>Mr. ABC</t>
    <phoneticPr fontId="1" type="noConversion"/>
  </si>
  <si>
    <t>2XXX XXXX</t>
    <phoneticPr fontId="1" type="noConversion"/>
  </si>
  <si>
    <t>XXX@XXX.gov.hk</t>
    <phoneticPr fontId="1" type="noConversion"/>
  </si>
  <si>
    <t>Boilers</t>
    <phoneticPr fontId="1" type="noConversion"/>
  </si>
  <si>
    <t>Gas Oil (For Ships Only)</t>
    <phoneticPr fontId="1" type="noConversion"/>
  </si>
  <si>
    <t>Kerosene (Including Jet Kerosene)</t>
    <phoneticPr fontId="1" type="noConversion"/>
  </si>
  <si>
    <t>kg/kg</t>
    <phoneticPr fontId="1" type="noConversion"/>
  </si>
  <si>
    <t>Ships</t>
    <phoneticPr fontId="1" type="noConversion"/>
  </si>
  <si>
    <t>Aviation</t>
    <phoneticPr fontId="1" type="noConversion"/>
  </si>
  <si>
    <t>Gas Oil</t>
    <phoneticPr fontId="1" type="noConversion"/>
  </si>
  <si>
    <t>Kerosene</t>
    <phoneticPr fontId="1" type="noConversion"/>
  </si>
  <si>
    <t>Total GHG Emissions:</t>
    <phoneticPr fontId="1" type="noConversion"/>
  </si>
  <si>
    <t>Officer</t>
    <phoneticPr fontId="1" type="noConversion"/>
  </si>
  <si>
    <t>Aviation</t>
    <phoneticPr fontId="1" type="noConversion"/>
  </si>
  <si>
    <r>
      <t xml:space="preserve">* Emission factors for HEC were derived from information in </t>
    </r>
    <r>
      <rPr>
        <i/>
        <sz val="12"/>
        <rFont val="Times New Roman"/>
        <family val="1"/>
      </rPr>
      <t>HEC's Sustainability Report.</t>
    </r>
    <phoneticPr fontId="1" type="noConversion"/>
  </si>
  <si>
    <r>
      <t xml:space="preserve"># Emission factors for CLP were derived from information in </t>
    </r>
    <r>
      <rPr>
        <i/>
        <sz val="12"/>
        <rFont val="Times New Roman"/>
        <family val="1"/>
      </rPr>
      <t>CLP Group's Sustainability Report.</t>
    </r>
    <phoneticPr fontId="1" type="noConversion"/>
  </si>
  <si>
    <t>kg/unit</t>
    <phoneticPr fontId="1" type="noConversion"/>
  </si>
  <si>
    <t>g/unit</t>
    <phoneticPr fontId="1" type="noConversion"/>
  </si>
  <si>
    <t>- Please select if your premises have different water usage -</t>
    <phoneticPr fontId="1" type="noConversion"/>
  </si>
  <si>
    <t>R-410A</t>
  </si>
  <si>
    <t>Public Light Bus</t>
    <phoneticPr fontId="1" type="noConversion"/>
  </si>
  <si>
    <t>Towngas</t>
  </si>
  <si>
    <t>Unit</t>
    <phoneticPr fontId="1" type="noConversion"/>
  </si>
  <si>
    <t>Source Description</t>
    <phoneticPr fontId="1" type="noConversion"/>
  </si>
  <si>
    <r>
      <t>GHG Emission Factor (in kg CO</t>
    </r>
    <r>
      <rPr>
        <b/>
        <vertAlign val="subscript"/>
        <sz val="12"/>
        <rFont val="Times New Roman"/>
        <family val="1"/>
      </rPr>
      <t>2</t>
    </r>
    <r>
      <rPr>
        <b/>
        <sz val="12"/>
        <rFont val="Times New Roman"/>
        <family val="1"/>
      </rPr>
      <t>-e/m</t>
    </r>
    <r>
      <rPr>
        <b/>
        <vertAlign val="superscript"/>
        <sz val="12"/>
        <rFont val="Times New Roman"/>
        <family val="1"/>
      </rPr>
      <t>3</t>
    </r>
    <r>
      <rPr>
        <b/>
        <sz val="12"/>
        <rFont val="Times New Roman"/>
        <family val="1"/>
      </rPr>
      <t>)</t>
    </r>
    <phoneticPr fontId="1" type="noConversion"/>
  </si>
  <si>
    <r>
      <t>Default Emission Factor (kg/m</t>
    </r>
    <r>
      <rPr>
        <b/>
        <vertAlign val="superscript"/>
        <sz val="12"/>
        <rFont val="Times New Roman"/>
        <family val="1"/>
      </rPr>
      <t>3</t>
    </r>
    <r>
      <rPr>
        <b/>
        <sz val="12"/>
        <rFont val="Times New Roman"/>
        <family val="1"/>
      </rPr>
      <t>)</t>
    </r>
    <phoneticPr fontId="1" type="noConversion"/>
  </si>
  <si>
    <t>Restaurants and catering Services</t>
    <phoneticPr fontId="1" type="noConversion"/>
  </si>
  <si>
    <t>Other commercial, residential and institutional purposes</t>
    <phoneticPr fontId="1" type="noConversion"/>
  </si>
  <si>
    <t>(0.7 x Emission Factor) assuming 70% of the fresh water consumed will enter the sewage system</t>
    <phoneticPr fontId="1" type="noConversion"/>
  </si>
  <si>
    <t>(1.0 x Emission Factor) assuming 100% of the fresh water consumed will enter the sewage system</t>
    <phoneticPr fontId="1" type="noConversion"/>
  </si>
  <si>
    <t>Diesel Oil</t>
  </si>
  <si>
    <t xml:space="preserve"> *kg of paper= reams of A3 paper consumed  x 4.6778 (for weight of paper type is 75g/m2)</t>
    <phoneticPr fontId="1" type="noConversion"/>
  </si>
  <si>
    <t xml:space="preserve"> *kg of paper= reams of A3 paper consumed  x 4.9896 (for weight of paper type is 80g/m2)</t>
    <phoneticPr fontId="1" type="noConversion"/>
  </si>
  <si>
    <t>75g/m2 A4 paper</t>
    <phoneticPr fontId="1" type="noConversion"/>
  </si>
  <si>
    <t>80g/m2 A4 paper</t>
    <phoneticPr fontId="1" type="noConversion"/>
  </si>
  <si>
    <t>75g/m2 A3 paper</t>
    <phoneticPr fontId="1" type="noConversion"/>
  </si>
  <si>
    <t>80g/m2 A3 paper</t>
    <phoneticPr fontId="1" type="noConversion"/>
  </si>
  <si>
    <t>Number of ream</t>
    <phoneticPr fontId="1" type="noConversion"/>
  </si>
  <si>
    <t>Paper type</t>
    <phoneticPr fontId="1" type="noConversion"/>
  </si>
  <si>
    <t>Ream - kg converter</t>
    <phoneticPr fontId="1" type="noConversion"/>
  </si>
  <si>
    <t>Weight of paper</t>
    <phoneticPr fontId="1" type="noConversion"/>
  </si>
  <si>
    <t>Greenhouse Gas Emissions Reporting Templates for Buildings</t>
    <phoneticPr fontId="1" type="noConversion"/>
  </si>
  <si>
    <t>Other commercial, residential and institutional purposes</t>
  </si>
  <si>
    <t>Step 4</t>
    <phoneticPr fontId="1" type="noConversion"/>
  </si>
  <si>
    <t>Step 5</t>
    <phoneticPr fontId="1" type="noConversion"/>
  </si>
  <si>
    <r>
      <t xml:space="preserve">C </t>
    </r>
    <r>
      <rPr>
        <b/>
        <vertAlign val="superscript"/>
        <sz val="12"/>
        <rFont val="Times New Roman"/>
        <family val="1"/>
      </rPr>
      <t>Note 1</t>
    </r>
    <phoneticPr fontId="1" type="noConversion"/>
  </si>
  <si>
    <r>
      <t xml:space="preserve">D </t>
    </r>
    <r>
      <rPr>
        <b/>
        <vertAlign val="superscript"/>
        <sz val="12"/>
        <rFont val="Times New Roman"/>
        <family val="1"/>
      </rPr>
      <t>Note 2</t>
    </r>
    <phoneticPr fontId="1" type="noConversion"/>
  </si>
  <si>
    <r>
      <t>Indirect GHG emission in tonnes of 
CO</t>
    </r>
    <r>
      <rPr>
        <b/>
        <vertAlign val="subscript"/>
        <sz val="12"/>
        <rFont val="Times New Roman"/>
        <family val="1"/>
      </rPr>
      <t>2</t>
    </r>
    <r>
      <rPr>
        <b/>
        <sz val="12"/>
        <rFont val="Times New Roman"/>
        <family val="1"/>
      </rPr>
      <t xml:space="preserve"> equivalent 
((B - C) x D/1000)</t>
    </r>
    <phoneticPr fontId="1" type="noConversion"/>
  </si>
  <si>
    <t>Amount of electricity
as shown in electricity bill</t>
    <phoneticPr fontId="1" type="noConversion"/>
  </si>
  <si>
    <t>Note 1: RE Certificates are sold by the power companies for electricity generated by RE sources such that buyers can claim that their operations help reduce carbon emissions. These Certificates also represent the units of RE purchased by buyers.</t>
    <phoneticPr fontId="1" type="noConversion"/>
  </si>
  <si>
    <t>Amount of electricity produced by renewable energy (RE) sources as shown in RE Certificate</t>
    <phoneticPr fontId="1" type="noConversion"/>
  </si>
  <si>
    <t>Emission factor (kg/kWh)</t>
    <phoneticPr fontId="1" type="noConversion"/>
  </si>
  <si>
    <r>
      <t xml:space="preserve">This reporting tool is prepared in accordance with </t>
    </r>
    <r>
      <rPr>
        <b/>
        <sz val="12"/>
        <rFont val="Times New Roman"/>
        <family val="1"/>
      </rPr>
      <t>"Guidelines to Account for ad Report on Greenhouse Gas Emissions and Removals for Buildings (Commercial, Residential or Institutional Purposes) in Hong Kong" 2010 Edition</t>
    </r>
    <r>
      <rPr>
        <sz val="12"/>
        <rFont val="Times New Roman"/>
        <family val="1"/>
      </rPr>
      <t>. Please refer to the Guidelines for detailed methodology.</t>
    </r>
    <phoneticPr fontId="1" type="noConversion"/>
  </si>
  <si>
    <t>Restaurants and catering services</t>
  </si>
  <si>
    <t>CLP</t>
  </si>
  <si>
    <t>Sample Venue</t>
    <phoneticPr fontId="1" type="noConversion"/>
  </si>
  <si>
    <t>(Year 2022)</t>
  </si>
  <si>
    <t xml:space="preserve">Note 2: The reporting entity can quantify the emissions based on specific emission factors provided by its respective provider of electricity. In case that the specific emission factor for the reporting period is not available at the time of accounting, the latest specific emission factor  from the power company may be used as an approximation. These specific emission factors are available from the power companies' websites. For reference, the table below indicates the emission factors of the two power companies in Hong Kong.
</t>
    <phoneticPr fontId="1" type="noConversion"/>
  </si>
  <si>
    <t>(Year 2023)</t>
  </si>
  <si>
    <t>2016/17</t>
  </si>
  <si>
    <t>2017/18</t>
  </si>
  <si>
    <t>2018/19</t>
  </si>
  <si>
    <t>2019/20</t>
  </si>
  <si>
    <t>2020/21</t>
  </si>
  <si>
    <t>2021/22</t>
  </si>
  <si>
    <t>2022/23</t>
  </si>
  <si>
    <t>(Year 2022/23)</t>
  </si>
  <si>
    <t>Version 2.7A (04-Sep-2024)</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</si>
</sst>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43" formatCode="_(* #,##0.00_);_(* \(#,##0.00\);_(* &quot;-&quot;??_);_(@_)"/>
    <numFmt numFmtId="176" formatCode="0.000_ "/>
    <numFmt numFmtId="177" formatCode="0.0000_ "/>
    <numFmt numFmtId="178" formatCode="0.00_ "/>
    <numFmt numFmtId="179" formatCode="#,##0_ "/>
    <numFmt numFmtId="180" formatCode="#,##0.00_ "/>
    <numFmt numFmtId="181" formatCode="0_);[Red]\(0\)"/>
    <numFmt numFmtId="182" formatCode="0_ "/>
    <numFmt numFmtId="183" formatCode="#,##0.000"/>
    <numFmt numFmtId="184" formatCode="0.000"/>
    <numFmt numFmtId="185" formatCode="_(* #,##0_);_(* \(#,##0\);_(* &quot;-&quot;??_);_(@_)"/>
    <numFmt numFmtId="186" formatCode="00"/>
  </numFmts>
  <fonts count="31">
    <font>
      <sz val="12"/>
      <name val="新細明體"/>
      <family val="1"/>
      <charset val="136"/>
    </font>
    <font>
      <sz val="9"/>
      <name val="新細明體"/>
      <family val="1"/>
      <charset val="136"/>
    </font>
    <font>
      <b/>
      <sz val="12"/>
      <name val="新細明體"/>
      <family val="1"/>
      <charset val="136"/>
    </font>
    <font>
      <sz val="10"/>
      <name val="Arial"/>
      <family val="2"/>
    </font>
    <font>
      <sz val="12"/>
      <color indexed="8"/>
      <name val="新細明體"/>
      <family val="1"/>
      <charset val="136"/>
    </font>
    <font>
      <sz val="12"/>
      <name val="Times New Roman"/>
      <family val="1"/>
    </font>
    <font>
      <vertAlign val="subscript"/>
      <sz val="12"/>
      <name val="Times New Roman"/>
      <family val="1"/>
    </font>
    <font>
      <b/>
      <u/>
      <sz val="12"/>
      <name val="Times New Roman"/>
      <family val="1"/>
    </font>
    <font>
      <b/>
      <sz val="12"/>
      <name val="Times New Roman"/>
      <family val="1"/>
    </font>
    <font>
      <b/>
      <vertAlign val="subscript"/>
      <sz val="12"/>
      <name val="Times New Roman"/>
      <family val="1"/>
    </font>
    <font>
      <i/>
      <sz val="12"/>
      <name val="Times New Roman"/>
      <family val="1"/>
    </font>
    <font>
      <b/>
      <vertAlign val="superscript"/>
      <sz val="12"/>
      <name val="Times New Roman"/>
      <family val="1"/>
    </font>
    <font>
      <sz val="9"/>
      <name val="新細明體"/>
      <family val="1"/>
      <charset val="136"/>
    </font>
    <font>
      <sz val="11"/>
      <name val="Times New Roman"/>
      <family val="1"/>
    </font>
    <font>
      <b/>
      <sz val="8"/>
      <name val="Times New Roman"/>
      <family val="1"/>
    </font>
    <font>
      <b/>
      <vertAlign val="superscript"/>
      <sz val="11"/>
      <name val="Times New Roman"/>
      <family val="1"/>
    </font>
    <font>
      <sz val="12"/>
      <name val="新細明體"/>
      <family val="1"/>
      <charset val="136"/>
    </font>
    <font>
      <b/>
      <sz val="9"/>
      <name val="Times New Roman"/>
      <family val="1"/>
    </font>
    <font>
      <u/>
      <sz val="12"/>
      <color theme="10"/>
      <name val="新細明體"/>
      <family val="1"/>
      <charset val="136"/>
    </font>
    <font>
      <sz val="12"/>
      <color theme="0" tint="-0.34998626667073579"/>
      <name val="Times New Roman"/>
      <family val="1"/>
    </font>
    <font>
      <b/>
      <sz val="12"/>
      <color theme="1"/>
      <name val="Times New Roman"/>
      <family val="1"/>
    </font>
    <font>
      <b/>
      <sz val="12"/>
      <color theme="0" tint="-0.34998626667073579"/>
      <name val="Times New Roman"/>
      <family val="1"/>
    </font>
    <font>
      <sz val="12"/>
      <color theme="1"/>
      <name val="Times New Roman"/>
      <family val="1"/>
    </font>
    <font>
      <sz val="12"/>
      <color rgb="FFFF0000"/>
      <name val="Times New Roman"/>
      <family val="1"/>
    </font>
    <font>
      <sz val="12"/>
      <color theme="0"/>
      <name val="Times New Roman"/>
      <family val="1"/>
    </font>
    <font>
      <sz val="11"/>
      <color theme="1"/>
      <name val="Times New Roman"/>
      <family val="1"/>
    </font>
    <font>
      <b/>
      <sz val="12"/>
      <color rgb="FFFF0000"/>
      <name val="Times New Roman"/>
      <family val="1"/>
    </font>
    <font>
      <sz val="11"/>
      <name val="新細明體"/>
      <family val="1"/>
      <charset val="136"/>
      <scheme val="minor"/>
    </font>
    <font>
      <b/>
      <u/>
      <sz val="12"/>
      <color theme="1"/>
      <name val="Times New Roman"/>
      <family val="1"/>
    </font>
    <font>
      <b/>
      <sz val="12"/>
      <color rgb="FFC00000"/>
      <name val="Times New Roman"/>
      <family val="1"/>
    </font>
    <font>
      <sz val="12"/>
      <color rgb="FFC00000"/>
      <name val="新細明體"/>
      <family val="1"/>
      <charset val="136"/>
    </font>
  </fonts>
  <fills count="15">
    <fill>
      <patternFill patternType="none"/>
    </fill>
    <fill>
      <patternFill patternType="gray125"/>
    </fill>
    <fill>
      <patternFill patternType="solid">
        <fgColor indexed="22"/>
        <bgColor indexed="64"/>
      </patternFill>
    </fill>
    <fill>
      <patternFill patternType="solid">
        <fgColor indexed="23"/>
        <bgColor indexed="64"/>
      </patternFill>
    </fill>
    <fill>
      <patternFill patternType="solid">
        <fgColor rgb="FFFFFF00"/>
        <bgColor indexed="64"/>
      </patternFill>
    </fill>
    <fill>
      <patternFill patternType="solid">
        <fgColor theme="0"/>
        <bgColor indexed="64"/>
      </patternFill>
    </fill>
    <fill>
      <patternFill patternType="solid">
        <fgColor theme="8" tint="0.59999389629810485"/>
        <bgColor indexed="64"/>
      </patternFill>
    </fill>
    <fill>
      <patternFill patternType="solid">
        <fgColor rgb="FFFF0000"/>
        <bgColor indexed="64"/>
      </patternFill>
    </fill>
    <fill>
      <patternFill patternType="solid">
        <fgColor theme="6" tint="0.39997558519241921"/>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rgb="FFB7DEE8"/>
        <bgColor indexed="64"/>
      </patternFill>
    </fill>
    <fill>
      <patternFill patternType="solid">
        <fgColor rgb="FFB6DDE8"/>
        <bgColor indexed="64"/>
      </patternFill>
    </fill>
    <fill>
      <patternFill patternType="solid">
        <fgColor theme="3" tint="0.79998168889431442"/>
        <bgColor indexed="64"/>
      </patternFill>
    </fill>
    <fill>
      <patternFill patternType="solid">
        <fgColor theme="5" tint="0.79998168889431442"/>
        <bgColor indexed="64"/>
      </patternFill>
    </fill>
  </fills>
  <borders count="26">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medium">
        <color indexed="64"/>
      </top>
      <bottom style="medium">
        <color indexed="64"/>
      </bottom>
      <diagonal/>
    </border>
    <border>
      <left/>
      <right/>
      <top style="medium">
        <color indexed="64"/>
      </top>
      <bottom style="double">
        <color indexed="64"/>
      </bottom>
      <diagonal/>
    </border>
    <border>
      <left/>
      <right/>
      <top/>
      <bottom style="medium">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right/>
      <top/>
      <bottom style="double">
        <color indexed="64"/>
      </bottom>
      <diagonal/>
    </border>
    <border>
      <left/>
      <right/>
      <top style="double">
        <color indexed="64"/>
      </top>
      <bottom style="double">
        <color indexed="64"/>
      </bottom>
      <diagonal/>
    </border>
  </borders>
  <cellStyleXfs count="6">
    <xf numFmtId="0" fontId="0" fillId="0" borderId="0"/>
    <xf numFmtId="0" fontId="3" fillId="0" borderId="0"/>
    <xf numFmtId="43" fontId="16" fillId="0" borderId="0" applyFont="0" applyFill="0" applyBorder="0" applyAlignment="0" applyProtection="0">
      <alignment vertical="center"/>
    </xf>
    <xf numFmtId="43" fontId="4" fillId="0" borderId="0" applyFont="0" applyFill="0" applyBorder="0" applyAlignment="0" applyProtection="0">
      <alignment vertical="center"/>
    </xf>
    <xf numFmtId="9" fontId="16" fillId="0" borderId="0" applyFont="0" applyFill="0" applyBorder="0" applyAlignment="0" applyProtection="0">
      <alignment vertical="center"/>
    </xf>
    <xf numFmtId="0" fontId="18" fillId="0" borderId="0" applyNumberFormat="0" applyFill="0" applyBorder="0" applyAlignment="0" applyProtection="0"/>
  </cellStyleXfs>
  <cellXfs count="397">
    <xf numFmtId="0" fontId="0" fillId="0" borderId="0" xfId="0"/>
    <xf numFmtId="0" fontId="5" fillId="0" borderId="0" xfId="0" applyFont="1" applyProtection="1">
      <protection hidden="1"/>
    </xf>
    <xf numFmtId="0" fontId="5" fillId="0" borderId="0" xfId="0" applyFont="1" applyAlignment="1" applyProtection="1">
      <alignment horizontal="center"/>
      <protection hidden="1"/>
    </xf>
    <xf numFmtId="0" fontId="8" fillId="0" borderId="1" xfId="0" applyFont="1" applyBorder="1" applyAlignment="1" applyProtection="1">
      <alignment horizontal="center" vertical="center" wrapText="1"/>
      <protection hidden="1"/>
    </xf>
    <xf numFmtId="0" fontId="8" fillId="0" borderId="2" xfId="0" applyFont="1" applyBorder="1" applyAlignment="1" applyProtection="1">
      <alignment horizontal="center" vertical="center"/>
      <protection hidden="1"/>
    </xf>
    <xf numFmtId="176" fontId="5" fillId="0" borderId="3" xfId="0" applyNumberFormat="1" applyFont="1" applyFill="1" applyBorder="1" applyAlignment="1" applyProtection="1">
      <alignment horizontal="center" vertical="center"/>
      <protection hidden="1"/>
    </xf>
    <xf numFmtId="178" fontId="5" fillId="4" borderId="3" xfId="0" applyNumberFormat="1" applyFont="1" applyFill="1" applyBorder="1" applyAlignment="1" applyProtection="1">
      <alignment horizontal="center" vertical="center"/>
      <protection hidden="1"/>
    </xf>
    <xf numFmtId="0" fontId="19" fillId="0" borderId="0" xfId="0" applyFont="1" applyAlignment="1" applyProtection="1">
      <alignment horizontal="center"/>
      <protection hidden="1"/>
    </xf>
    <xf numFmtId="0" fontId="13" fillId="0" borderId="3" xfId="0" applyFont="1" applyFill="1" applyBorder="1" applyAlignment="1" applyProtection="1">
      <alignment horizontal="center" vertical="center"/>
      <protection hidden="1"/>
    </xf>
    <xf numFmtId="0" fontId="8" fillId="0" borderId="4" xfId="0" applyFont="1" applyBorder="1" applyAlignment="1" applyProtection="1">
      <alignment horizontal="center" vertical="center"/>
      <protection hidden="1"/>
    </xf>
    <xf numFmtId="0" fontId="5" fillId="0" borderId="0" xfId="0" applyFont="1" applyAlignment="1" applyProtection="1">
      <alignment horizontal="center" vertical="center"/>
      <protection hidden="1"/>
    </xf>
    <xf numFmtId="178" fontId="5" fillId="4" borderId="4" xfId="0" applyNumberFormat="1" applyFont="1" applyFill="1" applyBorder="1" applyAlignment="1" applyProtection="1">
      <alignment horizontal="center" vertical="center"/>
      <protection hidden="1"/>
    </xf>
    <xf numFmtId="0" fontId="5" fillId="0" borderId="0" xfId="0" applyFont="1" applyBorder="1" applyAlignment="1" applyProtection="1">
      <alignment horizontal="center" vertical="center"/>
      <protection hidden="1"/>
    </xf>
    <xf numFmtId="0" fontId="19" fillId="0" borderId="0" xfId="0" applyFont="1" applyBorder="1" applyAlignment="1" applyProtection="1">
      <alignment vertical="center"/>
      <protection hidden="1"/>
    </xf>
    <xf numFmtId="0" fontId="19" fillId="0" borderId="0" xfId="0" applyFont="1" applyProtection="1">
      <protection hidden="1"/>
    </xf>
    <xf numFmtId="0" fontId="19" fillId="0" borderId="0" xfId="0" applyFont="1" applyFill="1" applyBorder="1" applyAlignment="1" applyProtection="1">
      <alignment vertical="center" wrapText="1"/>
      <protection hidden="1"/>
    </xf>
    <xf numFmtId="176" fontId="19" fillId="0" borderId="0" xfId="0" applyNumberFormat="1" applyFont="1" applyAlignment="1" applyProtection="1">
      <alignment vertical="center"/>
      <protection hidden="1"/>
    </xf>
    <xf numFmtId="0" fontId="19" fillId="0" borderId="0" xfId="0" applyFont="1" applyAlignment="1" applyProtection="1">
      <alignment vertical="center"/>
      <protection hidden="1"/>
    </xf>
    <xf numFmtId="0" fontId="19" fillId="0" borderId="0" xfId="0" quotePrefix="1" applyFont="1" applyBorder="1" applyAlignment="1" applyProtection="1">
      <alignment vertical="center"/>
      <protection hidden="1"/>
    </xf>
    <xf numFmtId="176" fontId="5" fillId="5" borderId="3" xfId="0" applyNumberFormat="1" applyFont="1" applyFill="1" applyBorder="1" applyAlignment="1" applyProtection="1">
      <alignment horizontal="center" vertical="center"/>
      <protection hidden="1"/>
    </xf>
    <xf numFmtId="0" fontId="5" fillId="5" borderId="3" xfId="0" quotePrefix="1" applyFont="1" applyFill="1" applyBorder="1" applyAlignment="1" applyProtection="1">
      <alignment vertical="center" wrapText="1"/>
      <protection locked="0" hidden="1"/>
    </xf>
    <xf numFmtId="176" fontId="5" fillId="6" borderId="3" xfId="0" applyNumberFormat="1" applyFont="1" applyFill="1" applyBorder="1" applyAlignment="1" applyProtection="1">
      <alignment horizontal="center" vertical="center"/>
      <protection locked="0" hidden="1"/>
    </xf>
    <xf numFmtId="0" fontId="8" fillId="0" borderId="0" xfId="0" applyFont="1" applyProtection="1">
      <protection hidden="1"/>
    </xf>
    <xf numFmtId="0" fontId="20" fillId="0" borderId="0" xfId="0" applyFont="1" applyAlignment="1" applyProtection="1">
      <alignment vertical="center"/>
      <protection hidden="1"/>
    </xf>
    <xf numFmtId="0" fontId="21" fillId="0" borderId="0" xfId="0" applyFont="1" applyProtection="1">
      <protection hidden="1"/>
    </xf>
    <xf numFmtId="0" fontId="20" fillId="0" borderId="0" xfId="0" applyFont="1" applyAlignment="1" applyProtection="1">
      <alignment horizontal="center" vertical="center"/>
      <protection hidden="1"/>
    </xf>
    <xf numFmtId="186" fontId="20" fillId="0" borderId="5" xfId="0" applyNumberFormat="1" applyFont="1" applyBorder="1" applyAlignment="1" applyProtection="1">
      <alignment horizontal="center" vertical="center"/>
      <protection hidden="1"/>
    </xf>
    <xf numFmtId="0" fontId="20" fillId="0" borderId="0" xfId="0" applyFont="1" applyBorder="1" applyAlignment="1" applyProtection="1">
      <alignment horizontal="center" vertical="center"/>
      <protection hidden="1"/>
    </xf>
    <xf numFmtId="0" fontId="20" fillId="0" borderId="5" xfId="0" applyFont="1" applyBorder="1" applyAlignment="1" applyProtection="1">
      <alignment horizontal="center" vertical="center"/>
      <protection hidden="1"/>
    </xf>
    <xf numFmtId="17" fontId="20" fillId="0" borderId="0" xfId="0" applyNumberFormat="1" applyFont="1" applyBorder="1" applyAlignment="1" applyProtection="1">
      <alignment horizontal="center" vertical="center"/>
      <protection hidden="1"/>
    </xf>
    <xf numFmtId="0" fontId="22" fillId="0" borderId="0" xfId="0" applyFont="1" applyAlignment="1" applyProtection="1">
      <alignment vertical="center"/>
      <protection hidden="1"/>
    </xf>
    <xf numFmtId="0" fontId="19" fillId="7" borderId="0" xfId="0" applyFont="1" applyFill="1" applyAlignment="1" applyProtection="1">
      <alignment horizontal="center"/>
      <protection hidden="1"/>
    </xf>
    <xf numFmtId="14" fontId="19" fillId="0" borderId="0" xfId="0" applyNumberFormat="1" applyFont="1" applyAlignment="1" applyProtection="1">
      <alignment horizontal="center"/>
      <protection hidden="1"/>
    </xf>
    <xf numFmtId="14" fontId="19" fillId="0" borderId="0" xfId="0" applyNumberFormat="1" applyFont="1" applyProtection="1">
      <protection hidden="1"/>
    </xf>
    <xf numFmtId="0" fontId="5" fillId="6" borderId="0" xfId="0" applyFont="1" applyFill="1" applyProtection="1">
      <protection hidden="1"/>
    </xf>
    <xf numFmtId="0" fontId="13" fillId="6" borderId="3" xfId="0" applyFont="1" applyFill="1" applyBorder="1" applyAlignment="1" applyProtection="1">
      <alignment horizontal="center" vertical="center"/>
      <protection locked="0" hidden="1"/>
    </xf>
    <xf numFmtId="11" fontId="5" fillId="4" borderId="3" xfId="0" applyNumberFormat="1" applyFont="1" applyFill="1" applyBorder="1" applyAlignment="1" applyProtection="1">
      <alignment horizontal="center" vertical="center"/>
      <protection hidden="1"/>
    </xf>
    <xf numFmtId="0" fontId="5" fillId="6" borderId="0" xfId="0" applyFont="1" applyFill="1" applyAlignment="1" applyProtection="1">
      <alignment vertical="center"/>
      <protection hidden="1"/>
    </xf>
    <xf numFmtId="0" fontId="19" fillId="0" borderId="0" xfId="0" applyFont="1" applyAlignment="1" applyProtection="1">
      <alignment horizontal="center" vertical="center"/>
      <protection hidden="1"/>
    </xf>
    <xf numFmtId="0" fontId="5" fillId="0" borderId="0" xfId="0" applyFont="1" applyAlignment="1" applyProtection="1">
      <alignment vertical="center"/>
      <protection hidden="1"/>
    </xf>
    <xf numFmtId="0" fontId="5" fillId="4" borderId="3" xfId="0" applyFont="1" applyFill="1" applyBorder="1" applyProtection="1">
      <protection hidden="1"/>
    </xf>
    <xf numFmtId="0" fontId="8" fillId="0" borderId="0" xfId="0" applyFont="1" applyAlignment="1" applyProtection="1">
      <alignment horizontal="left"/>
      <protection hidden="1"/>
    </xf>
    <xf numFmtId="0" fontId="8" fillId="0" borderId="0" xfId="0" applyFont="1" applyFill="1" applyBorder="1" applyProtection="1">
      <protection hidden="1"/>
    </xf>
    <xf numFmtId="0" fontId="5" fillId="0" borderId="0" xfId="0" applyFont="1" applyFill="1" applyBorder="1" applyProtection="1">
      <protection hidden="1"/>
    </xf>
    <xf numFmtId="0" fontId="23" fillId="0" borderId="0" xfId="0" applyFont="1" applyAlignment="1" applyProtection="1">
      <alignment horizontal="center"/>
      <protection hidden="1"/>
    </xf>
    <xf numFmtId="183" fontId="5" fillId="0" borderId="3" xfId="0" applyNumberFormat="1" applyFont="1" applyFill="1" applyBorder="1" applyAlignment="1" applyProtection="1">
      <alignment horizontal="center" vertical="center"/>
      <protection hidden="1"/>
    </xf>
    <xf numFmtId="0" fontId="5" fillId="0" borderId="3" xfId="0" applyFont="1" applyBorder="1" applyAlignment="1" applyProtection="1">
      <alignment horizontal="center"/>
      <protection hidden="1"/>
    </xf>
    <xf numFmtId="176" fontId="5" fillId="0" borderId="3" xfId="0" applyNumberFormat="1" applyFont="1" applyFill="1" applyBorder="1" applyAlignment="1" applyProtection="1">
      <alignment horizontal="center"/>
      <protection hidden="1"/>
    </xf>
    <xf numFmtId="0" fontId="5" fillId="0" borderId="0" xfId="0" applyFont="1" applyFill="1" applyProtection="1">
      <protection hidden="1"/>
    </xf>
    <xf numFmtId="0" fontId="8" fillId="0" borderId="0" xfId="0" applyFont="1" applyFill="1" applyAlignment="1" applyProtection="1">
      <alignment horizontal="left"/>
      <protection hidden="1"/>
    </xf>
    <xf numFmtId="0" fontId="5" fillId="0" borderId="0" xfId="0" applyFont="1" applyFill="1" applyAlignment="1" applyProtection="1">
      <alignment horizontal="center"/>
      <protection hidden="1"/>
    </xf>
    <xf numFmtId="0" fontId="8" fillId="0" borderId="3" xfId="0" applyFont="1" applyFill="1" applyBorder="1" applyAlignment="1" applyProtection="1">
      <alignment horizontal="center" vertical="center"/>
      <protection hidden="1"/>
    </xf>
    <xf numFmtId="177" fontId="5" fillId="0" borderId="3" xfId="0" applyNumberFormat="1" applyFont="1" applyFill="1" applyBorder="1" applyAlignment="1" applyProtection="1">
      <alignment horizontal="center"/>
      <protection hidden="1"/>
    </xf>
    <xf numFmtId="0" fontId="5" fillId="6" borderId="3" xfId="0" applyFont="1" applyFill="1" applyBorder="1" applyAlignment="1" applyProtection="1">
      <alignment horizontal="center" vertical="center" wrapText="1"/>
      <protection locked="0" hidden="1"/>
    </xf>
    <xf numFmtId="180" fontId="5" fillId="6" borderId="3" xfId="0" applyNumberFormat="1" applyFont="1" applyFill="1" applyBorder="1" applyAlignment="1" applyProtection="1">
      <alignment horizontal="center" vertical="center"/>
      <protection locked="0" hidden="1"/>
    </xf>
    <xf numFmtId="0" fontId="5" fillId="6" borderId="3" xfId="0" applyFont="1" applyFill="1" applyBorder="1" applyAlignment="1" applyProtection="1">
      <alignment horizontal="center" vertical="center"/>
      <protection locked="0" hidden="1"/>
    </xf>
    <xf numFmtId="0" fontId="24" fillId="0" borderId="0" xfId="0" applyFont="1" applyAlignment="1" applyProtection="1">
      <alignment horizontal="center"/>
      <protection hidden="1"/>
    </xf>
    <xf numFmtId="0" fontId="24" fillId="0" borderId="0" xfId="0" applyFont="1" applyProtection="1">
      <protection hidden="1"/>
    </xf>
    <xf numFmtId="0" fontId="25" fillId="6" borderId="3" xfId="0" applyFont="1" applyFill="1" applyBorder="1" applyAlignment="1" applyProtection="1">
      <alignment horizontal="center" vertical="center"/>
      <protection locked="0" hidden="1"/>
    </xf>
    <xf numFmtId="0" fontId="25" fillId="6" borderId="3" xfId="0" applyFont="1" applyFill="1" applyBorder="1" applyAlignment="1" applyProtection="1">
      <alignment vertical="center"/>
      <protection locked="0" hidden="1"/>
    </xf>
    <xf numFmtId="0" fontId="13" fillId="6" borderId="3" xfId="0" applyFont="1" applyFill="1" applyBorder="1" applyAlignment="1" applyProtection="1">
      <alignment vertical="center"/>
      <protection locked="0" hidden="1"/>
    </xf>
    <xf numFmtId="0" fontId="26" fillId="0" borderId="0" xfId="0" applyFont="1" applyProtection="1">
      <protection hidden="1"/>
    </xf>
    <xf numFmtId="0" fontId="23" fillId="0" borderId="0" xfId="0" applyFont="1" applyProtection="1">
      <protection hidden="1"/>
    </xf>
    <xf numFmtId="0" fontId="5" fillId="0" borderId="0" xfId="0" applyFont="1" applyAlignment="1" applyProtection="1">
      <alignment horizontal="right" vertical="top"/>
      <protection hidden="1"/>
    </xf>
    <xf numFmtId="0" fontId="19" fillId="0" borderId="0" xfId="0" applyFont="1" applyAlignment="1" applyProtection="1">
      <alignment vertical="top" wrapText="1"/>
      <protection hidden="1"/>
    </xf>
    <xf numFmtId="0" fontId="19" fillId="0" borderId="0" xfId="0" applyFont="1" applyAlignment="1" applyProtection="1">
      <protection hidden="1"/>
    </xf>
    <xf numFmtId="0" fontId="23" fillId="0" borderId="0" xfId="0" applyFont="1" applyAlignment="1" applyProtection="1">
      <protection hidden="1"/>
    </xf>
    <xf numFmtId="14" fontId="5" fillId="0" borderId="0" xfId="0" applyNumberFormat="1" applyFont="1" applyAlignment="1" applyProtection="1">
      <alignment horizontal="justify"/>
      <protection hidden="1"/>
    </xf>
    <xf numFmtId="0" fontId="19" fillId="0" borderId="0" xfId="0" applyFont="1" applyAlignment="1" applyProtection="1">
      <alignment vertical="top"/>
      <protection hidden="1"/>
    </xf>
    <xf numFmtId="0" fontId="8" fillId="0" borderId="4" xfId="0" applyFont="1" applyBorder="1" applyAlignment="1" applyProtection="1">
      <alignment horizontal="center"/>
      <protection hidden="1"/>
    </xf>
    <xf numFmtId="0" fontId="23" fillId="0" borderId="0" xfId="0" applyFont="1" applyAlignment="1" applyProtection="1">
      <alignment vertical="center"/>
      <protection hidden="1"/>
    </xf>
    <xf numFmtId="180" fontId="5" fillId="0" borderId="3" xfId="0" applyNumberFormat="1" applyFont="1" applyBorder="1" applyAlignment="1" applyProtection="1">
      <alignment horizontal="center" vertical="center"/>
      <protection hidden="1"/>
    </xf>
    <xf numFmtId="0" fontId="5" fillId="0" borderId="0" xfId="0" applyFont="1" applyBorder="1" applyAlignment="1" applyProtection="1">
      <alignment vertical="center"/>
      <protection hidden="1"/>
    </xf>
    <xf numFmtId="180" fontId="5" fillId="4" borderId="4" xfId="0" applyNumberFormat="1" applyFont="1" applyFill="1" applyBorder="1" applyAlignment="1" applyProtection="1">
      <alignment horizontal="center" vertical="center"/>
      <protection hidden="1"/>
    </xf>
    <xf numFmtId="0" fontId="5" fillId="0" borderId="0" xfId="0" applyFont="1" applyFill="1" applyBorder="1" applyAlignment="1" applyProtection="1">
      <alignment horizontal="left"/>
      <protection hidden="1"/>
    </xf>
    <xf numFmtId="0" fontId="5" fillId="0" borderId="3" xfId="0" applyFont="1" applyBorder="1" applyAlignment="1" applyProtection="1">
      <alignment horizontal="center" vertical="center"/>
      <protection hidden="1"/>
    </xf>
    <xf numFmtId="0" fontId="5" fillId="0" borderId="3" xfId="0" applyFont="1" applyFill="1" applyBorder="1" applyAlignment="1" applyProtection="1">
      <alignment horizontal="center" vertical="center"/>
      <protection hidden="1"/>
    </xf>
    <xf numFmtId="0" fontId="19" fillId="0" borderId="0" xfId="0" applyFont="1" applyFill="1" applyAlignment="1" applyProtection="1">
      <alignment horizontal="center"/>
      <protection hidden="1"/>
    </xf>
    <xf numFmtId="0" fontId="19" fillId="0" borderId="0" xfId="0" applyFont="1" applyFill="1" applyProtection="1">
      <protection hidden="1"/>
    </xf>
    <xf numFmtId="178" fontId="19" fillId="0" borderId="0" xfId="0" applyNumberFormat="1" applyFont="1" applyProtection="1">
      <protection hidden="1"/>
    </xf>
    <xf numFmtId="0" fontId="5" fillId="6" borderId="3" xfId="0" applyFont="1" applyFill="1" applyBorder="1" applyProtection="1">
      <protection hidden="1"/>
    </xf>
    <xf numFmtId="0" fontId="8" fillId="0" borderId="3" xfId="0" applyFont="1" applyFill="1" applyBorder="1" applyAlignment="1" applyProtection="1">
      <alignment horizontal="center" vertical="center" wrapText="1"/>
      <protection hidden="1"/>
    </xf>
    <xf numFmtId="0" fontId="8" fillId="0" borderId="3" xfId="0" applyFont="1" applyBorder="1" applyAlignment="1" applyProtection="1">
      <alignment horizontal="center" vertical="center" wrapText="1"/>
      <protection hidden="1"/>
    </xf>
    <xf numFmtId="0" fontId="8" fillId="0" borderId="3" xfId="0" applyFont="1" applyBorder="1" applyAlignment="1" applyProtection="1">
      <alignment horizontal="center" vertical="center"/>
      <protection hidden="1"/>
    </xf>
    <xf numFmtId="0" fontId="8" fillId="0" borderId="3" xfId="0" applyFont="1" applyBorder="1" applyAlignment="1" applyProtection="1">
      <alignment horizontal="center"/>
      <protection hidden="1"/>
    </xf>
    <xf numFmtId="0" fontId="5" fillId="0" borderId="0" xfId="0" applyFont="1" applyAlignment="1" applyProtection="1">
      <alignment horizontal="left" vertical="top" wrapText="1"/>
      <protection hidden="1"/>
    </xf>
    <xf numFmtId="0" fontId="5" fillId="0" borderId="0" xfId="0" applyFont="1" applyAlignment="1" applyProtection="1">
      <alignment wrapText="1"/>
      <protection hidden="1"/>
    </xf>
    <xf numFmtId="0" fontId="5" fillId="0" borderId="0" xfId="0" applyFont="1" applyAlignment="1" applyProtection="1">
      <protection hidden="1"/>
    </xf>
    <xf numFmtId="0" fontId="8" fillId="0" borderId="0" xfId="0" applyFont="1" applyBorder="1" applyAlignment="1" applyProtection="1">
      <protection hidden="1"/>
    </xf>
    <xf numFmtId="0" fontId="8" fillId="0" borderId="6" xfId="0" applyFont="1" applyBorder="1" applyAlignment="1" applyProtection="1">
      <alignment horizontal="center"/>
      <protection hidden="1"/>
    </xf>
    <xf numFmtId="0" fontId="5" fillId="6" borderId="3" xfId="0" applyFont="1" applyFill="1" applyBorder="1" applyAlignment="1" applyProtection="1">
      <alignment vertical="center" wrapText="1"/>
      <protection locked="0" hidden="1"/>
    </xf>
    <xf numFmtId="40" fontId="5" fillId="6" borderId="3" xfId="0" applyNumberFormat="1" applyFont="1" applyFill="1" applyBorder="1" applyAlignment="1" applyProtection="1">
      <alignment horizontal="center" vertical="center" wrapText="1"/>
      <protection locked="0" hidden="1"/>
    </xf>
    <xf numFmtId="0" fontId="5" fillId="0" borderId="0" xfId="0" applyFont="1" applyBorder="1" applyAlignment="1" applyProtection="1">
      <protection hidden="1"/>
    </xf>
    <xf numFmtId="14" fontId="5" fillId="0" borderId="0" xfId="0" applyNumberFormat="1" applyFont="1" applyProtection="1">
      <protection hidden="1"/>
    </xf>
    <xf numFmtId="178" fontId="5" fillId="5" borderId="3" xfId="0" applyNumberFormat="1" applyFont="1" applyFill="1" applyBorder="1" applyAlignment="1" applyProtection="1">
      <alignment horizontal="center" vertical="center"/>
      <protection hidden="1"/>
    </xf>
    <xf numFmtId="40" fontId="5" fillId="0" borderId="3" xfId="0" applyNumberFormat="1" applyFont="1" applyBorder="1" applyAlignment="1" applyProtection="1">
      <alignment horizontal="center" vertical="center" wrapText="1"/>
      <protection hidden="1"/>
    </xf>
    <xf numFmtId="177" fontId="5" fillId="0" borderId="0" xfId="0" applyNumberFormat="1" applyFont="1" applyBorder="1" applyAlignment="1" applyProtection="1">
      <alignment vertical="center"/>
      <protection hidden="1"/>
    </xf>
    <xf numFmtId="0" fontId="5" fillId="0" borderId="0" xfId="0" applyFont="1" applyAlignment="1" applyProtection="1">
      <alignment vertical="center" wrapText="1"/>
      <protection hidden="1"/>
    </xf>
    <xf numFmtId="0" fontId="5" fillId="0" borderId="3" xfId="0" applyFont="1" applyBorder="1" applyAlignment="1" applyProtection="1">
      <alignment horizontal="left"/>
      <protection hidden="1"/>
    </xf>
    <xf numFmtId="0" fontId="5" fillId="0" borderId="3" xfId="0" applyFont="1" applyFill="1" applyBorder="1" applyAlignment="1" applyProtection="1">
      <alignment horizontal="left"/>
      <protection hidden="1"/>
    </xf>
    <xf numFmtId="0" fontId="5" fillId="0" borderId="0" xfId="0" applyFont="1" applyAlignment="1" applyProtection="1">
      <alignment horizontal="right"/>
      <protection hidden="1"/>
    </xf>
    <xf numFmtId="0" fontId="8" fillId="0" borderId="7" xfId="0" applyFont="1" applyFill="1" applyBorder="1" applyAlignment="1" applyProtection="1">
      <alignment horizontal="left" vertical="center"/>
      <protection hidden="1"/>
    </xf>
    <xf numFmtId="0" fontId="5" fillId="0" borderId="0" xfId="0" applyFont="1" applyFill="1" applyBorder="1" applyAlignment="1" applyProtection="1">
      <alignment horizontal="left" vertical="center"/>
      <protection hidden="1"/>
    </xf>
    <xf numFmtId="0" fontId="8" fillId="0" borderId="5" xfId="0" applyFont="1" applyBorder="1" applyAlignment="1" applyProtection="1">
      <protection hidden="1"/>
    </xf>
    <xf numFmtId="0" fontId="2" fillId="0" borderId="5" xfId="0" applyFont="1" applyBorder="1" applyAlignment="1" applyProtection="1">
      <protection hidden="1"/>
    </xf>
    <xf numFmtId="0" fontId="5" fillId="0" borderId="0" xfId="0" applyFont="1" applyBorder="1" applyAlignment="1" applyProtection="1">
      <alignment vertical="center" wrapText="1"/>
      <protection hidden="1"/>
    </xf>
    <xf numFmtId="0" fontId="24" fillId="0" borderId="0" xfId="0" applyFont="1" applyFill="1" applyBorder="1" applyAlignment="1" applyProtection="1">
      <alignment horizontal="center"/>
      <protection hidden="1"/>
    </xf>
    <xf numFmtId="0" fontId="19" fillId="0" borderId="0" xfId="0" applyFont="1" applyBorder="1" applyAlignment="1" applyProtection="1">
      <alignment horizontal="center"/>
      <protection hidden="1"/>
    </xf>
    <xf numFmtId="0" fontId="5" fillId="0" borderId="0" xfId="0" applyFont="1" applyBorder="1" applyProtection="1">
      <protection hidden="1"/>
    </xf>
    <xf numFmtId="0" fontId="5" fillId="0" borderId="0" xfId="0" applyFont="1" applyFill="1" applyBorder="1" applyAlignment="1" applyProtection="1">
      <alignment horizontal="right" vertical="top"/>
      <protection hidden="1"/>
    </xf>
    <xf numFmtId="0" fontId="5" fillId="0" borderId="0" xfId="0" applyFont="1" applyBorder="1" applyAlignment="1" applyProtection="1">
      <alignment wrapText="1"/>
      <protection hidden="1"/>
    </xf>
    <xf numFmtId="0" fontId="5" fillId="0" borderId="0" xfId="0" applyFont="1" applyBorder="1" applyAlignment="1" applyProtection="1">
      <alignment horizontal="center"/>
      <protection hidden="1"/>
    </xf>
    <xf numFmtId="177" fontId="5" fillId="0" borderId="0" xfId="0" applyNumberFormat="1" applyFont="1" applyBorder="1" applyAlignment="1" applyProtection="1">
      <alignment horizontal="center"/>
      <protection hidden="1"/>
    </xf>
    <xf numFmtId="178" fontId="5" fillId="0" borderId="3" xfId="0" applyNumberFormat="1" applyFont="1" applyFill="1" applyBorder="1" applyAlignment="1" applyProtection="1">
      <alignment horizontal="center" vertical="center"/>
      <protection hidden="1"/>
    </xf>
    <xf numFmtId="178" fontId="5" fillId="0" borderId="0" xfId="0" applyNumberFormat="1" applyFont="1" applyBorder="1" applyAlignment="1" applyProtection="1">
      <alignment horizontal="center" vertical="center"/>
      <protection hidden="1"/>
    </xf>
    <xf numFmtId="0" fontId="8" fillId="0" borderId="0" xfId="0" applyFont="1" applyBorder="1" applyAlignment="1" applyProtection="1">
      <alignment horizontal="left" vertical="center"/>
      <protection hidden="1"/>
    </xf>
    <xf numFmtId="178" fontId="5" fillId="0" borderId="0" xfId="0" applyNumberFormat="1" applyFont="1" applyFill="1" applyBorder="1" applyAlignment="1" applyProtection="1">
      <alignment horizontal="center" vertical="center"/>
      <protection hidden="1"/>
    </xf>
    <xf numFmtId="178" fontId="5" fillId="0" borderId="0" xfId="0" applyNumberFormat="1" applyFont="1" applyBorder="1" applyAlignment="1" applyProtection="1">
      <alignment vertical="center"/>
      <protection hidden="1"/>
    </xf>
    <xf numFmtId="40" fontId="5" fillId="0" borderId="3" xfId="0" applyNumberFormat="1" applyFont="1" applyBorder="1" applyAlignment="1" applyProtection="1">
      <alignment horizontal="center" vertical="center"/>
      <protection hidden="1"/>
    </xf>
    <xf numFmtId="0" fontId="8" fillId="0" borderId="0" xfId="0" applyFont="1" applyBorder="1" applyAlignment="1" applyProtection="1">
      <alignment horizontal="right"/>
      <protection hidden="1"/>
    </xf>
    <xf numFmtId="178" fontId="5" fillId="0" borderId="0" xfId="0" applyNumberFormat="1" applyFont="1" applyBorder="1" applyAlignment="1" applyProtection="1">
      <alignment horizontal="center"/>
      <protection hidden="1"/>
    </xf>
    <xf numFmtId="178" fontId="5" fillId="0" borderId="0" xfId="0" applyNumberFormat="1" applyFont="1" applyBorder="1" applyAlignment="1" applyProtection="1">
      <protection hidden="1"/>
    </xf>
    <xf numFmtId="184" fontId="5" fillId="0" borderId="3" xfId="0" applyNumberFormat="1" applyFont="1" applyFill="1" applyBorder="1" applyAlignment="1" applyProtection="1">
      <alignment horizontal="center"/>
      <protection hidden="1"/>
    </xf>
    <xf numFmtId="0" fontId="8" fillId="0" borderId="0" xfId="0" applyFont="1" applyFill="1" applyBorder="1" applyAlignment="1" applyProtection="1">
      <alignment horizontal="left" vertical="center"/>
      <protection hidden="1"/>
    </xf>
    <xf numFmtId="184" fontId="19" fillId="0" borderId="0" xfId="0" applyNumberFormat="1" applyFont="1" applyFill="1" applyBorder="1" applyAlignment="1" applyProtection="1">
      <alignment horizontal="center"/>
      <protection hidden="1"/>
    </xf>
    <xf numFmtId="178" fontId="5" fillId="6" borderId="3" xfId="0" applyNumberFormat="1" applyFont="1" applyFill="1" applyBorder="1" applyAlignment="1" applyProtection="1">
      <alignment horizontal="center" vertical="center"/>
      <protection locked="0" hidden="1"/>
    </xf>
    <xf numFmtId="0" fontId="8" fillId="0" borderId="5" xfId="0" applyFont="1" applyFill="1" applyBorder="1" applyAlignment="1" applyProtection="1">
      <protection hidden="1"/>
    </xf>
    <xf numFmtId="0" fontId="8" fillId="0" borderId="7" xfId="0" applyFont="1" applyBorder="1" applyAlignment="1" applyProtection="1">
      <alignment horizontal="center"/>
      <protection hidden="1"/>
    </xf>
    <xf numFmtId="0" fontId="8" fillId="0" borderId="0" xfId="0" applyFont="1" applyBorder="1" applyAlignment="1" applyProtection="1">
      <alignment horizontal="center"/>
      <protection hidden="1"/>
    </xf>
    <xf numFmtId="182" fontId="5" fillId="0" borderId="3" xfId="0" applyNumberFormat="1" applyFont="1" applyFill="1" applyBorder="1" applyAlignment="1" applyProtection="1">
      <alignment horizontal="center" vertical="center"/>
      <protection hidden="1"/>
    </xf>
    <xf numFmtId="178" fontId="5" fillId="0" borderId="7" xfId="0" applyNumberFormat="1" applyFont="1" applyFill="1" applyBorder="1" applyAlignment="1" applyProtection="1">
      <alignment horizontal="center" vertical="center"/>
      <protection hidden="1"/>
    </xf>
    <xf numFmtId="178" fontId="5" fillId="0" borderId="7" xfId="0" applyNumberFormat="1" applyFont="1" applyBorder="1" applyAlignment="1" applyProtection="1">
      <alignment horizontal="center" vertical="center"/>
      <protection hidden="1"/>
    </xf>
    <xf numFmtId="0" fontId="8" fillId="0" borderId="0" xfId="0" applyFont="1" applyBorder="1" applyAlignment="1" applyProtection="1">
      <alignment horizontal="center" vertical="center"/>
      <protection hidden="1"/>
    </xf>
    <xf numFmtId="38" fontId="5" fillId="6" borderId="3" xfId="0" applyNumberFormat="1" applyFont="1" applyFill="1" applyBorder="1" applyAlignment="1" applyProtection="1">
      <alignment horizontal="center" vertical="center" wrapText="1"/>
      <protection locked="0" hidden="1"/>
    </xf>
    <xf numFmtId="179" fontId="21" fillId="0" borderId="0" xfId="0" applyNumberFormat="1" applyFont="1" applyProtection="1">
      <protection hidden="1"/>
    </xf>
    <xf numFmtId="179" fontId="5" fillId="0" borderId="3" xfId="0" applyNumberFormat="1" applyFont="1" applyFill="1" applyBorder="1" applyAlignment="1" applyProtection="1">
      <alignment horizontal="center" vertical="center" wrapText="1"/>
      <protection hidden="1"/>
    </xf>
    <xf numFmtId="0" fontId="19" fillId="0" borderId="0" xfId="0" applyFont="1" applyBorder="1" applyProtection="1">
      <protection hidden="1"/>
    </xf>
    <xf numFmtId="0" fontId="5" fillId="0" borderId="0" xfId="0" applyFont="1" applyFill="1" applyBorder="1" applyAlignment="1" applyProtection="1">
      <alignment horizontal="left" vertical="top"/>
      <protection hidden="1"/>
    </xf>
    <xf numFmtId="0" fontId="19" fillId="0" borderId="0" xfId="0" applyFont="1" applyFill="1" applyBorder="1" applyProtection="1">
      <protection hidden="1"/>
    </xf>
    <xf numFmtId="0" fontId="8" fillId="0" borderId="0" xfId="0" applyFont="1" applyFill="1" applyAlignment="1" applyProtection="1">
      <alignment vertical="center"/>
      <protection hidden="1"/>
    </xf>
    <xf numFmtId="0" fontId="5" fillId="0" borderId="3" xfId="0" applyFont="1" applyFill="1" applyBorder="1" applyAlignment="1" applyProtection="1">
      <alignment horizontal="center"/>
      <protection hidden="1"/>
    </xf>
    <xf numFmtId="0" fontId="27" fillId="6" borderId="3" xfId="0" applyFont="1" applyFill="1" applyBorder="1" applyAlignment="1" applyProtection="1">
      <alignment vertical="center" wrapText="1"/>
      <protection locked="0" hidden="1"/>
    </xf>
    <xf numFmtId="0" fontId="27" fillId="6" borderId="3" xfId="0" applyFont="1" applyFill="1" applyBorder="1" applyAlignment="1" applyProtection="1">
      <alignment vertical="center"/>
      <protection locked="0" hidden="1"/>
    </xf>
    <xf numFmtId="0" fontId="27" fillId="6" borderId="4" xfId="0" applyFont="1" applyFill="1" applyBorder="1" applyAlignment="1" applyProtection="1">
      <alignment vertical="center"/>
      <protection locked="0" hidden="1"/>
    </xf>
    <xf numFmtId="0" fontId="5" fillId="0" borderId="0" xfId="0" applyFont="1" applyAlignment="1" applyProtection="1">
      <alignment horizontal="left"/>
      <protection hidden="1"/>
    </xf>
    <xf numFmtId="0" fontId="8" fillId="0" borderId="0" xfId="0" applyFont="1" applyAlignment="1" applyProtection="1">
      <alignment vertical="top"/>
      <protection hidden="1"/>
    </xf>
    <xf numFmtId="0" fontId="5" fillId="0" borderId="3" xfId="0" applyFont="1" applyFill="1" applyBorder="1" applyAlignment="1" applyProtection="1">
      <alignment horizontal="left" vertical="center" wrapText="1"/>
      <protection hidden="1"/>
    </xf>
    <xf numFmtId="0" fontId="5" fillId="0" borderId="3" xfId="0" applyFont="1" applyFill="1" applyBorder="1" applyAlignment="1" applyProtection="1">
      <alignment vertical="center" wrapText="1"/>
      <protection hidden="1"/>
    </xf>
    <xf numFmtId="176" fontId="19" fillId="0" borderId="0" xfId="0" applyNumberFormat="1" applyFont="1" applyAlignment="1" applyProtection="1">
      <alignment horizontal="center"/>
      <protection hidden="1"/>
    </xf>
    <xf numFmtId="0" fontId="20" fillId="0" borderId="0" xfId="0" applyFont="1" applyFill="1" applyBorder="1" applyAlignment="1" applyProtection="1">
      <alignment vertical="center"/>
      <protection hidden="1"/>
    </xf>
    <xf numFmtId="17" fontId="20" fillId="0" borderId="8" xfId="0" applyNumberFormat="1" applyFont="1" applyFill="1" applyBorder="1" applyAlignment="1" applyProtection="1">
      <alignment horizontal="center" vertical="center"/>
      <protection hidden="1"/>
    </xf>
    <xf numFmtId="0" fontId="8" fillId="0" borderId="0" xfId="0" applyFont="1" applyFill="1" applyAlignment="1" applyProtection="1">
      <alignment horizontal="center" vertical="center"/>
      <protection hidden="1"/>
    </xf>
    <xf numFmtId="0" fontId="8" fillId="0" borderId="0" xfId="0" applyFont="1" applyFill="1" applyProtection="1">
      <protection hidden="1"/>
    </xf>
    <xf numFmtId="17" fontId="20" fillId="0" borderId="0" xfId="0" applyNumberFormat="1" applyFont="1" applyFill="1" applyBorder="1" applyAlignment="1" applyProtection="1">
      <alignment horizontal="center" vertical="center"/>
      <protection hidden="1"/>
    </xf>
    <xf numFmtId="17" fontId="8" fillId="0" borderId="0" xfId="0" applyNumberFormat="1" applyFont="1" applyFill="1" applyBorder="1" applyAlignment="1" applyProtection="1">
      <alignment horizontal="center" vertical="center"/>
      <protection hidden="1"/>
    </xf>
    <xf numFmtId="17" fontId="20" fillId="0" borderId="0" xfId="0" applyNumberFormat="1" applyFont="1" applyFill="1" applyAlignment="1" applyProtection="1">
      <alignment horizontal="center" vertical="center"/>
      <protection hidden="1"/>
    </xf>
    <xf numFmtId="181" fontId="20" fillId="0" borderId="0" xfId="0" applyNumberFormat="1" applyFont="1" applyFill="1" applyBorder="1" applyAlignment="1" applyProtection="1">
      <alignment horizontal="center" vertical="center"/>
      <protection hidden="1"/>
    </xf>
    <xf numFmtId="0" fontId="8" fillId="0" borderId="0" xfId="0" applyFont="1" applyBorder="1" applyProtection="1">
      <protection hidden="1"/>
    </xf>
    <xf numFmtId="0" fontId="8" fillId="0" borderId="0" xfId="0" applyFont="1" applyFill="1" applyBorder="1" applyAlignment="1" applyProtection="1">
      <alignment vertical="center"/>
      <protection hidden="1"/>
    </xf>
    <xf numFmtId="0" fontId="28" fillId="0" borderId="0" xfId="0" applyFont="1" applyAlignment="1" applyProtection="1">
      <alignment vertical="center"/>
      <protection hidden="1"/>
    </xf>
    <xf numFmtId="0" fontId="8" fillId="0" borderId="3" xfId="0" applyFont="1" applyBorder="1" applyProtection="1">
      <protection hidden="1"/>
    </xf>
    <xf numFmtId="0" fontId="8" fillId="0" borderId="9" xfId="0" applyFont="1" applyBorder="1" applyProtection="1">
      <protection hidden="1"/>
    </xf>
    <xf numFmtId="0" fontId="5" fillId="0" borderId="8" xfId="0" applyFont="1" applyBorder="1" applyProtection="1">
      <protection hidden="1"/>
    </xf>
    <xf numFmtId="0" fontId="5" fillId="0" borderId="10" xfId="0" applyFont="1" applyBorder="1" applyProtection="1">
      <protection hidden="1"/>
    </xf>
    <xf numFmtId="0" fontId="5" fillId="8" borderId="3" xfId="0" applyFont="1" applyFill="1" applyBorder="1" applyAlignment="1" applyProtection="1">
      <alignment horizontal="left"/>
      <protection hidden="1"/>
    </xf>
    <xf numFmtId="0" fontId="5" fillId="8" borderId="1" xfId="0" applyFont="1" applyFill="1" applyBorder="1" applyProtection="1">
      <protection hidden="1"/>
    </xf>
    <xf numFmtId="0" fontId="5" fillId="8" borderId="11" xfId="0" applyFont="1" applyFill="1" applyBorder="1" applyProtection="1">
      <protection hidden="1"/>
    </xf>
    <xf numFmtId="0" fontId="5" fillId="8" borderId="6" xfId="0" applyFont="1" applyFill="1" applyBorder="1" applyProtection="1">
      <protection hidden="1"/>
    </xf>
    <xf numFmtId="0" fontId="5" fillId="8" borderId="7" xfId="0" applyFont="1" applyFill="1" applyBorder="1" applyProtection="1">
      <protection hidden="1"/>
    </xf>
    <xf numFmtId="0" fontId="5" fillId="8" borderId="0" xfId="0" applyFont="1" applyFill="1" applyBorder="1" applyProtection="1">
      <protection hidden="1"/>
    </xf>
    <xf numFmtId="0" fontId="5" fillId="8" borderId="12" xfId="0" applyFont="1" applyFill="1" applyBorder="1" applyProtection="1">
      <protection hidden="1"/>
    </xf>
    <xf numFmtId="0" fontId="5" fillId="9" borderId="3" xfId="0" applyFont="1" applyFill="1" applyBorder="1" applyAlignment="1" applyProtection="1">
      <alignment horizontal="left" vertical="center"/>
      <protection hidden="1"/>
    </xf>
    <xf numFmtId="0" fontId="5" fillId="9" borderId="1" xfId="0" applyFont="1" applyFill="1" applyBorder="1" applyAlignment="1" applyProtection="1">
      <alignment vertical="center"/>
      <protection hidden="1"/>
    </xf>
    <xf numFmtId="0" fontId="5" fillId="9" borderId="11" xfId="0" applyFont="1" applyFill="1" applyBorder="1" applyProtection="1">
      <protection hidden="1"/>
    </xf>
    <xf numFmtId="0" fontId="5" fillId="9" borderId="6" xfId="0" applyFont="1" applyFill="1" applyBorder="1" applyProtection="1">
      <protection hidden="1"/>
    </xf>
    <xf numFmtId="0" fontId="5" fillId="9" borderId="7" xfId="0" applyFont="1" applyFill="1" applyBorder="1" applyAlignment="1" applyProtection="1">
      <alignment vertical="center"/>
      <protection hidden="1"/>
    </xf>
    <xf numFmtId="0" fontId="5" fillId="9" borderId="0" xfId="0" applyFont="1" applyFill="1" applyBorder="1" applyProtection="1">
      <protection hidden="1"/>
    </xf>
    <xf numFmtId="0" fontId="5" fillId="9" borderId="12" xfId="0" applyFont="1" applyFill="1" applyBorder="1" applyProtection="1">
      <protection hidden="1"/>
    </xf>
    <xf numFmtId="0" fontId="5" fillId="10" borderId="3" xfId="0" applyFont="1" applyFill="1" applyBorder="1" applyAlignment="1" applyProtection="1">
      <alignment horizontal="left"/>
      <protection hidden="1"/>
    </xf>
    <xf numFmtId="0" fontId="5" fillId="10" borderId="1" xfId="0" applyFont="1" applyFill="1" applyBorder="1" applyProtection="1">
      <protection hidden="1"/>
    </xf>
    <xf numFmtId="0" fontId="5" fillId="10" borderId="11" xfId="0" applyFont="1" applyFill="1" applyBorder="1" applyProtection="1">
      <protection hidden="1"/>
    </xf>
    <xf numFmtId="0" fontId="5" fillId="10" borderId="6" xfId="0" applyFont="1" applyFill="1" applyBorder="1" applyProtection="1">
      <protection hidden="1"/>
    </xf>
    <xf numFmtId="0" fontId="5" fillId="10" borderId="7" xfId="0" applyFont="1" applyFill="1" applyBorder="1" applyProtection="1">
      <protection hidden="1"/>
    </xf>
    <xf numFmtId="0" fontId="5" fillId="10" borderId="0" xfId="0" applyFont="1" applyFill="1" applyBorder="1" applyProtection="1">
      <protection hidden="1"/>
    </xf>
    <xf numFmtId="0" fontId="5" fillId="10" borderId="12" xfId="0" applyFont="1" applyFill="1" applyBorder="1" applyProtection="1">
      <protection hidden="1"/>
    </xf>
    <xf numFmtId="186" fontId="21" fillId="0" borderId="0" xfId="0" applyNumberFormat="1" applyFont="1" applyProtection="1">
      <protection hidden="1"/>
    </xf>
    <xf numFmtId="186" fontId="21" fillId="0" borderId="0" xfId="0" quotePrefix="1" applyNumberFormat="1" applyFont="1" applyProtection="1">
      <protection hidden="1"/>
    </xf>
    <xf numFmtId="0" fontId="5" fillId="11" borderId="3" xfId="0" applyFont="1" applyFill="1" applyBorder="1" applyProtection="1">
      <protection hidden="1"/>
    </xf>
    <xf numFmtId="185" fontId="8" fillId="6" borderId="5" xfId="2" applyNumberFormat="1" applyFont="1" applyFill="1" applyBorder="1" applyAlignment="1" applyProtection="1">
      <alignment vertical="center"/>
      <protection locked="0" hidden="1"/>
    </xf>
    <xf numFmtId="181" fontId="8" fillId="6" borderId="5" xfId="0" applyNumberFormat="1" applyFont="1" applyFill="1" applyBorder="1" applyAlignment="1" applyProtection="1">
      <alignment vertical="center"/>
      <protection locked="0" hidden="1"/>
    </xf>
    <xf numFmtId="181" fontId="8" fillId="6" borderId="11" xfId="0" applyNumberFormat="1" applyFont="1" applyFill="1" applyBorder="1" applyAlignment="1" applyProtection="1">
      <alignment vertical="center"/>
      <protection locked="0" hidden="1"/>
    </xf>
    <xf numFmtId="40" fontId="5" fillId="6" borderId="3" xfId="0" applyNumberFormat="1" applyFont="1" applyFill="1" applyBorder="1" applyAlignment="1" applyProtection="1">
      <alignment horizontal="center" vertical="center"/>
      <protection locked="0" hidden="1"/>
    </xf>
    <xf numFmtId="0" fontId="7" fillId="0" borderId="0" xfId="0" applyFont="1" applyProtection="1">
      <protection hidden="1"/>
    </xf>
    <xf numFmtId="0" fontId="8" fillId="0" borderId="0" xfId="0" applyFont="1" applyFill="1" applyBorder="1" applyAlignment="1" applyProtection="1">
      <alignment horizontal="left"/>
      <protection hidden="1"/>
    </xf>
    <xf numFmtId="2" fontId="5" fillId="4" borderId="3" xfId="0" applyNumberFormat="1" applyFont="1" applyFill="1" applyBorder="1" applyAlignment="1" applyProtection="1">
      <alignment horizontal="center" vertical="center" wrapText="1"/>
      <protection hidden="1"/>
    </xf>
    <xf numFmtId="181" fontId="20" fillId="0" borderId="0" xfId="0" applyNumberFormat="1" applyFont="1" applyFill="1" applyBorder="1" applyAlignment="1" applyProtection="1">
      <alignment vertical="center" wrapText="1"/>
      <protection hidden="1"/>
    </xf>
    <xf numFmtId="0" fontId="8" fillId="0" borderId="0" xfId="0" applyFont="1" applyBorder="1" applyAlignment="1" applyProtection="1">
      <alignment horizontal="center" vertical="center" wrapText="1"/>
      <protection hidden="1"/>
    </xf>
    <xf numFmtId="0" fontId="21" fillId="0" borderId="0" xfId="0" applyFont="1" applyProtection="1">
      <protection locked="0" hidden="1"/>
    </xf>
    <xf numFmtId="0" fontId="17" fillId="6" borderId="13" xfId="0" applyFont="1" applyFill="1" applyBorder="1" applyAlignment="1" applyProtection="1">
      <alignment vertical="center" wrapText="1"/>
      <protection locked="0" hidden="1"/>
    </xf>
    <xf numFmtId="0" fontId="17" fillId="6" borderId="13" xfId="0" applyFont="1" applyFill="1" applyBorder="1" applyAlignment="1" applyProtection="1">
      <alignment horizontal="left" vertical="center" wrapText="1"/>
      <protection locked="0" hidden="1"/>
    </xf>
    <xf numFmtId="0" fontId="17" fillId="12" borderId="13" xfId="0" applyFont="1" applyFill="1" applyBorder="1" applyAlignment="1" applyProtection="1">
      <alignment vertical="center" wrapText="1"/>
      <protection locked="0" hidden="1"/>
    </xf>
    <xf numFmtId="0" fontId="17" fillId="12" borderId="14" xfId="0" applyFont="1" applyFill="1" applyBorder="1" applyAlignment="1" applyProtection="1">
      <alignment vertical="center" wrapText="1"/>
      <protection locked="0" hidden="1"/>
    </xf>
    <xf numFmtId="0" fontId="0" fillId="0" borderId="0" xfId="0" applyProtection="1">
      <protection hidden="1"/>
    </xf>
    <xf numFmtId="0" fontId="0" fillId="0" borderId="0" xfId="0" applyFont="1" applyProtection="1">
      <protection hidden="1"/>
    </xf>
    <xf numFmtId="0" fontId="8" fillId="0" borderId="13" xfId="0" applyFont="1" applyBorder="1" applyAlignment="1" applyProtection="1">
      <alignment horizontal="center" vertical="center" wrapText="1"/>
      <protection hidden="1"/>
    </xf>
    <xf numFmtId="0" fontId="8" fillId="0" borderId="13" xfId="0" applyFont="1" applyFill="1" applyBorder="1" applyAlignment="1" applyProtection="1">
      <alignment horizontal="center" vertical="center" wrapText="1"/>
      <protection hidden="1"/>
    </xf>
    <xf numFmtId="0" fontId="17" fillId="0" borderId="0" xfId="0" applyFont="1" applyFill="1" applyBorder="1" applyAlignment="1" applyProtection="1">
      <alignment horizontal="center" vertical="center" wrapText="1"/>
      <protection hidden="1"/>
    </xf>
    <xf numFmtId="0" fontId="17" fillId="0" borderId="0" xfId="0" applyFont="1" applyFill="1" applyBorder="1" applyAlignment="1" applyProtection="1">
      <alignment vertical="center" wrapText="1"/>
      <protection hidden="1"/>
    </xf>
    <xf numFmtId="0" fontId="5" fillId="13" borderId="0" xfId="0" applyFont="1" applyFill="1" applyBorder="1" applyProtection="1">
      <protection hidden="1"/>
    </xf>
    <xf numFmtId="186" fontId="21" fillId="0" borderId="0" xfId="0" applyNumberFormat="1" applyFont="1" applyProtection="1">
      <protection locked="0" hidden="1"/>
    </xf>
    <xf numFmtId="0" fontId="21" fillId="0" borderId="0" xfId="0" applyNumberFormat="1" applyFont="1" applyProtection="1">
      <protection locked="0" hidden="1"/>
    </xf>
    <xf numFmtId="0" fontId="19" fillId="10" borderId="0" xfId="0" applyFont="1" applyFill="1" applyProtection="1">
      <protection hidden="1"/>
    </xf>
    <xf numFmtId="186" fontId="8" fillId="0" borderId="11" xfId="0" applyNumberFormat="1" applyFont="1" applyFill="1" applyBorder="1" applyAlignment="1" applyProtection="1">
      <alignment horizontal="center"/>
      <protection hidden="1"/>
    </xf>
    <xf numFmtId="0" fontId="8" fillId="0" borderId="8" xfId="0" applyNumberFormat="1" applyFont="1" applyFill="1" applyBorder="1" applyAlignment="1" applyProtection="1">
      <alignment horizontal="center"/>
      <protection hidden="1"/>
    </xf>
    <xf numFmtId="0" fontId="8" fillId="0" borderId="11" xfId="0" applyNumberFormat="1" applyFont="1" applyFill="1" applyBorder="1" applyAlignment="1" applyProtection="1">
      <alignment horizontal="center"/>
      <protection hidden="1"/>
    </xf>
    <xf numFmtId="17" fontId="8" fillId="0" borderId="0" xfId="0" applyNumberFormat="1" applyFont="1" applyFill="1" applyBorder="1" applyAlignment="1" applyProtection="1">
      <alignment horizontal="center"/>
      <protection hidden="1"/>
    </xf>
    <xf numFmtId="0" fontId="19" fillId="10" borderId="0" xfId="0" applyFont="1" applyFill="1" applyBorder="1" applyProtection="1">
      <protection hidden="1"/>
    </xf>
    <xf numFmtId="0" fontId="8" fillId="8" borderId="3" xfId="0" applyFont="1" applyFill="1" applyBorder="1" applyProtection="1">
      <protection hidden="1"/>
    </xf>
    <xf numFmtId="0" fontId="8" fillId="8" borderId="1" xfId="0" applyFont="1" applyFill="1" applyBorder="1" applyAlignment="1" applyProtection="1">
      <protection hidden="1"/>
    </xf>
    <xf numFmtId="0" fontId="8" fillId="8" borderId="11" xfId="0" applyFont="1" applyFill="1" applyBorder="1" applyAlignment="1" applyProtection="1">
      <protection hidden="1"/>
    </xf>
    <xf numFmtId="0" fontId="8" fillId="8" borderId="6" xfId="0" applyFont="1" applyFill="1" applyBorder="1" applyAlignment="1" applyProtection="1">
      <protection hidden="1"/>
    </xf>
    <xf numFmtId="178" fontId="19" fillId="10" borderId="0" xfId="0" applyNumberFormat="1" applyFont="1" applyFill="1" applyBorder="1" applyProtection="1">
      <protection hidden="1"/>
    </xf>
    <xf numFmtId="178" fontId="8" fillId="8" borderId="3" xfId="0" applyNumberFormat="1" applyFont="1" applyFill="1" applyBorder="1" applyAlignment="1" applyProtection="1">
      <alignment horizontal="center"/>
      <protection hidden="1"/>
    </xf>
    <xf numFmtId="177" fontId="8" fillId="8" borderId="3" xfId="0" applyNumberFormat="1" applyFont="1" applyFill="1" applyBorder="1" applyAlignment="1" applyProtection="1">
      <alignment horizontal="center"/>
      <protection hidden="1"/>
    </xf>
    <xf numFmtId="0" fontId="8" fillId="8" borderId="3" xfId="0" applyFont="1" applyFill="1" applyBorder="1" applyAlignment="1" applyProtection="1">
      <alignment horizontal="center"/>
      <protection hidden="1"/>
    </xf>
    <xf numFmtId="180" fontId="19" fillId="10" borderId="0" xfId="0" applyNumberFormat="1" applyFont="1" applyFill="1" applyBorder="1" applyProtection="1">
      <protection hidden="1"/>
    </xf>
    <xf numFmtId="178" fontId="19" fillId="10" borderId="0" xfId="0" applyNumberFormat="1" applyFont="1" applyFill="1" applyProtection="1">
      <protection hidden="1"/>
    </xf>
    <xf numFmtId="180" fontId="19" fillId="10" borderId="0" xfId="0" applyNumberFormat="1" applyFont="1" applyFill="1" applyProtection="1">
      <protection hidden="1"/>
    </xf>
    <xf numFmtId="0" fontId="8" fillId="8" borderId="3" xfId="0" applyFont="1" applyFill="1" applyBorder="1" applyAlignment="1" applyProtection="1">
      <protection hidden="1"/>
    </xf>
    <xf numFmtId="180" fontId="8" fillId="9" borderId="3" xfId="0" applyNumberFormat="1" applyFont="1" applyFill="1" applyBorder="1" applyAlignment="1" applyProtection="1">
      <alignment horizontal="center"/>
      <protection hidden="1"/>
    </xf>
    <xf numFmtId="0" fontId="8" fillId="9" borderId="3" xfId="0" applyFont="1" applyFill="1" applyBorder="1" applyProtection="1">
      <protection hidden="1"/>
    </xf>
    <xf numFmtId="0" fontId="8" fillId="9" borderId="1" xfId="0" applyFont="1" applyFill="1" applyBorder="1" applyAlignment="1" applyProtection="1">
      <alignment horizontal="center"/>
      <protection hidden="1"/>
    </xf>
    <xf numFmtId="0" fontId="8" fillId="9" borderId="11" xfId="0" applyFont="1" applyFill="1" applyBorder="1" applyAlignment="1" applyProtection="1">
      <alignment horizontal="center"/>
      <protection hidden="1"/>
    </xf>
    <xf numFmtId="0" fontId="8" fillId="9" borderId="6" xfId="0" applyFont="1" applyFill="1" applyBorder="1" applyAlignment="1" applyProtection="1">
      <alignment horizontal="center"/>
      <protection hidden="1"/>
    </xf>
    <xf numFmtId="178" fontId="8" fillId="10" borderId="3" xfId="0" applyNumberFormat="1" applyFont="1" applyFill="1" applyBorder="1" applyAlignment="1" applyProtection="1">
      <alignment horizontal="center"/>
      <protection hidden="1"/>
    </xf>
    <xf numFmtId="0" fontId="8" fillId="10" borderId="3" xfId="0" applyFont="1" applyFill="1" applyBorder="1" applyAlignment="1" applyProtection="1">
      <alignment horizontal="center"/>
      <protection hidden="1"/>
    </xf>
    <xf numFmtId="0" fontId="8" fillId="10" borderId="3" xfId="0" applyFont="1" applyFill="1" applyBorder="1" applyProtection="1">
      <protection hidden="1"/>
    </xf>
    <xf numFmtId="0" fontId="8" fillId="10" borderId="3" xfId="0" applyFont="1" applyFill="1" applyBorder="1" applyAlignment="1" applyProtection="1">
      <protection hidden="1"/>
    </xf>
    <xf numFmtId="178" fontId="8" fillId="0" borderId="3" xfId="0" applyNumberFormat="1" applyFont="1" applyBorder="1" applyAlignment="1" applyProtection="1">
      <alignment horizontal="center"/>
      <protection hidden="1"/>
    </xf>
    <xf numFmtId="0" fontId="8" fillId="8" borderId="0" xfId="0" applyFont="1" applyFill="1" applyProtection="1">
      <protection hidden="1"/>
    </xf>
    <xf numFmtId="0" fontId="8" fillId="9" borderId="0" xfId="0" applyFont="1" applyFill="1" applyProtection="1">
      <protection hidden="1"/>
    </xf>
    <xf numFmtId="0" fontId="8" fillId="10" borderId="0" xfId="0" applyFont="1" applyFill="1" applyProtection="1">
      <protection hidden="1"/>
    </xf>
    <xf numFmtId="0" fontId="8" fillId="0" borderId="0" xfId="0" applyFont="1" applyAlignment="1" applyProtection="1">
      <alignment wrapText="1"/>
      <protection hidden="1"/>
    </xf>
    <xf numFmtId="0" fontId="0" fillId="0" borderId="0" xfId="0" applyAlignment="1" applyProtection="1">
      <alignment wrapText="1"/>
      <protection hidden="1"/>
    </xf>
    <xf numFmtId="184" fontId="29" fillId="0" borderId="0" xfId="0" applyNumberFormat="1" applyFont="1" applyFill="1" applyBorder="1" applyAlignment="1" applyProtection="1">
      <alignment horizontal="center"/>
      <protection hidden="1"/>
    </xf>
    <xf numFmtId="0" fontId="5" fillId="0" borderId="3" xfId="0" applyFont="1" applyFill="1" applyBorder="1" applyAlignment="1" applyProtection="1">
      <alignment horizontal="center" vertical="center" wrapText="1"/>
      <protection hidden="1"/>
    </xf>
    <xf numFmtId="38" fontId="5" fillId="0" borderId="3" xfId="0" applyNumberFormat="1" applyFont="1" applyFill="1" applyBorder="1" applyAlignment="1" applyProtection="1">
      <alignment horizontal="center" vertical="center" wrapText="1"/>
      <protection hidden="1"/>
    </xf>
    <xf numFmtId="176" fontId="19" fillId="0" borderId="0" xfId="0" applyNumberFormat="1" applyFont="1" applyBorder="1" applyAlignment="1" applyProtection="1">
      <alignment horizontal="center"/>
      <protection hidden="1"/>
    </xf>
    <xf numFmtId="176" fontId="5" fillId="0" borderId="6" xfId="0" applyNumberFormat="1" applyFont="1" applyFill="1" applyBorder="1" applyAlignment="1" applyProtection="1">
      <alignment horizontal="center" vertical="center"/>
      <protection locked="0" hidden="1"/>
    </xf>
    <xf numFmtId="176" fontId="5" fillId="0" borderId="3" xfId="0" applyNumberFormat="1" applyFont="1" applyFill="1" applyBorder="1" applyAlignment="1" applyProtection="1">
      <alignment horizontal="center" vertical="center"/>
      <protection locked="0" hidden="1"/>
    </xf>
    <xf numFmtId="177" fontId="5" fillId="0" borderId="3" xfId="0" applyNumberFormat="1" applyFont="1" applyFill="1" applyBorder="1" applyAlignment="1" applyProtection="1">
      <alignment horizontal="center" vertical="center"/>
      <protection locked="0" hidden="1"/>
    </xf>
    <xf numFmtId="176" fontId="19" fillId="0" borderId="0" xfId="0" applyNumberFormat="1" applyFont="1" applyBorder="1" applyAlignment="1" applyProtection="1">
      <alignment vertical="center"/>
      <protection hidden="1"/>
    </xf>
    <xf numFmtId="179" fontId="5" fillId="0" borderId="3" xfId="0" applyNumberFormat="1" applyFont="1" applyFill="1" applyBorder="1" applyAlignment="1" applyProtection="1">
      <alignment horizontal="center" vertical="center" wrapText="1"/>
      <protection locked="0" hidden="1"/>
    </xf>
    <xf numFmtId="2" fontId="5" fillId="6" borderId="3" xfId="0" applyNumberFormat="1" applyFont="1" applyFill="1" applyBorder="1" applyAlignment="1" applyProtection="1">
      <alignment horizontal="center" vertical="center" wrapText="1"/>
      <protection locked="0" hidden="1"/>
    </xf>
    <xf numFmtId="0" fontId="5" fillId="0" borderId="2" xfId="0" applyFont="1" applyBorder="1" applyAlignment="1" applyProtection="1">
      <alignment vertical="center"/>
      <protection hidden="1"/>
    </xf>
    <xf numFmtId="184" fontId="5" fillId="0" borderId="3" xfId="0" applyNumberFormat="1" applyFont="1" applyBorder="1" applyAlignment="1" applyProtection="1">
      <alignment horizontal="center"/>
      <protection hidden="1"/>
    </xf>
    <xf numFmtId="0" fontId="5" fillId="11" borderId="3" xfId="0" applyFont="1" applyFill="1" applyBorder="1" applyAlignment="1" applyProtection="1">
      <alignment horizontal="center"/>
      <protection locked="0" hidden="1"/>
    </xf>
    <xf numFmtId="186" fontId="8" fillId="11" borderId="5" xfId="0" quotePrefix="1" applyNumberFormat="1" applyFont="1" applyFill="1" applyBorder="1" applyAlignment="1" applyProtection="1">
      <alignment horizontal="center" vertical="center"/>
      <protection locked="0" hidden="1"/>
    </xf>
    <xf numFmtId="0" fontId="8" fillId="11" borderId="5" xfId="0" applyNumberFormat="1" applyFont="1" applyFill="1" applyBorder="1" applyAlignment="1" applyProtection="1">
      <alignment horizontal="center" vertical="center"/>
      <protection locked="0" hidden="1"/>
    </xf>
    <xf numFmtId="40" fontId="5" fillId="5" borderId="3" xfId="0" applyNumberFormat="1" applyFont="1" applyFill="1" applyBorder="1" applyAlignment="1" applyProtection="1">
      <alignment horizontal="center" vertical="center" wrapText="1"/>
      <protection locked="0" hidden="1"/>
    </xf>
    <xf numFmtId="0" fontId="8" fillId="0" borderId="3" xfId="0" applyFont="1" applyBorder="1" applyAlignment="1" applyProtection="1">
      <alignment horizontal="center" vertical="center" wrapText="1"/>
      <protection hidden="1"/>
    </xf>
    <xf numFmtId="0" fontId="5" fillId="0" borderId="0" xfId="0" applyFont="1" applyAlignment="1" applyProtection="1">
      <alignment horizontal="left" vertical="top" wrapText="1"/>
      <protection hidden="1"/>
    </xf>
    <xf numFmtId="0" fontId="8" fillId="0" borderId="1" xfId="0" applyFont="1" applyBorder="1" applyAlignment="1" applyProtection="1">
      <alignment horizontal="center"/>
      <protection hidden="1"/>
    </xf>
    <xf numFmtId="0" fontId="8" fillId="0" borderId="6" xfId="0" applyFont="1" applyBorder="1" applyAlignment="1" applyProtection="1">
      <alignment horizontal="center"/>
      <protection hidden="1"/>
    </xf>
    <xf numFmtId="180" fontId="5" fillId="0" borderId="0" xfId="0" applyNumberFormat="1" applyFont="1" applyBorder="1" applyAlignment="1" applyProtection="1">
      <alignment horizontal="center" vertical="center"/>
      <protection hidden="1"/>
    </xf>
    <xf numFmtId="2" fontId="5" fillId="0" borderId="3" xfId="0" applyNumberFormat="1" applyFont="1" applyBorder="1" applyAlignment="1" applyProtection="1">
      <alignment horizontal="center"/>
      <protection hidden="1"/>
    </xf>
    <xf numFmtId="0" fontId="19" fillId="0" borderId="0" xfId="0" applyFont="1" applyAlignment="1" applyProtection="1">
      <alignment horizontal="right"/>
      <protection hidden="1"/>
    </xf>
    <xf numFmtId="2" fontId="5" fillId="5" borderId="3" xfId="0" applyNumberFormat="1" applyFont="1" applyFill="1" applyBorder="1" applyAlignment="1" applyProtection="1">
      <alignment horizontal="center" vertical="center"/>
      <protection hidden="1"/>
    </xf>
    <xf numFmtId="0" fontId="5" fillId="0" borderId="3" xfId="0" applyFont="1" applyBorder="1" applyAlignment="1" applyProtection="1">
      <alignment horizontal="center" vertical="center"/>
      <protection hidden="1"/>
    </xf>
    <xf numFmtId="2" fontId="19" fillId="0" borderId="0" xfId="0" applyNumberFormat="1" applyFont="1" applyAlignment="1" applyProtection="1">
      <alignment vertical="center"/>
      <protection hidden="1"/>
    </xf>
    <xf numFmtId="0" fontId="5" fillId="0" borderId="0" xfId="0" applyFont="1" applyAlignment="1" applyProtection="1">
      <alignment wrapText="1"/>
      <protection hidden="1"/>
    </xf>
    <xf numFmtId="0" fontId="0" fillId="0" borderId="0" xfId="0" applyAlignment="1" applyProtection="1">
      <protection hidden="1"/>
    </xf>
    <xf numFmtId="0" fontId="8" fillId="0" borderId="5" xfId="0" applyFont="1" applyFill="1" applyBorder="1" applyAlignment="1" applyProtection="1">
      <alignment horizontal="left"/>
      <protection hidden="1"/>
    </xf>
    <xf numFmtId="0" fontId="8" fillId="6" borderId="11" xfId="0" applyFont="1" applyFill="1" applyBorder="1" applyAlignment="1" applyProtection="1">
      <alignment horizontal="left"/>
      <protection locked="0" hidden="1"/>
    </xf>
    <xf numFmtId="0" fontId="5" fillId="8" borderId="2" xfId="0" applyFont="1" applyFill="1" applyBorder="1" applyAlignment="1" applyProtection="1">
      <alignment vertical="center" wrapText="1"/>
      <protection hidden="1"/>
    </xf>
    <xf numFmtId="0" fontId="0" fillId="8" borderId="15" xfId="0" applyFill="1" applyBorder="1" applyAlignment="1" applyProtection="1">
      <alignment vertical="center" wrapText="1"/>
      <protection hidden="1"/>
    </xf>
    <xf numFmtId="0" fontId="0" fillId="8" borderId="4" xfId="0" applyFill="1" applyBorder="1" applyAlignment="1" applyProtection="1">
      <alignment vertical="center" wrapText="1"/>
      <protection hidden="1"/>
    </xf>
    <xf numFmtId="0" fontId="5" fillId="9" borderId="2" xfId="0" applyFont="1" applyFill="1" applyBorder="1" applyAlignment="1" applyProtection="1">
      <alignment vertical="center" wrapText="1"/>
      <protection hidden="1"/>
    </xf>
    <xf numFmtId="0" fontId="0" fillId="9" borderId="4" xfId="0" applyFill="1" applyBorder="1" applyAlignment="1" applyProtection="1">
      <alignment vertical="center" wrapText="1"/>
      <protection hidden="1"/>
    </xf>
    <xf numFmtId="0" fontId="5" fillId="10" borderId="2" xfId="0" applyFont="1" applyFill="1" applyBorder="1" applyAlignment="1" applyProtection="1">
      <alignment vertical="center" wrapText="1"/>
      <protection hidden="1"/>
    </xf>
    <xf numFmtId="0" fontId="0" fillId="10" borderId="15" xfId="0" applyFill="1" applyBorder="1" applyAlignment="1" applyProtection="1">
      <alignment vertical="center" wrapText="1"/>
      <protection hidden="1"/>
    </xf>
    <xf numFmtId="0" fontId="0" fillId="10" borderId="4" xfId="0" applyFill="1" applyBorder="1" applyAlignment="1" applyProtection="1">
      <alignment vertical="center" wrapText="1"/>
      <protection hidden="1"/>
    </xf>
    <xf numFmtId="0" fontId="8" fillId="6" borderId="5" xfId="0" applyFont="1" applyFill="1" applyBorder="1" applyAlignment="1" applyProtection="1">
      <alignment horizontal="center"/>
      <protection locked="0" hidden="1"/>
    </xf>
    <xf numFmtId="181" fontId="20" fillId="0" borderId="0" xfId="0" applyNumberFormat="1" applyFont="1" applyFill="1" applyBorder="1" applyAlignment="1" applyProtection="1">
      <alignment vertical="center" wrapText="1"/>
      <protection hidden="1"/>
    </xf>
    <xf numFmtId="0" fontId="0" fillId="0" borderId="0" xfId="0" applyFill="1" applyBorder="1" applyAlignment="1" applyProtection="1">
      <alignment vertical="center" wrapText="1"/>
      <protection hidden="1"/>
    </xf>
    <xf numFmtId="0" fontId="8" fillId="6" borderId="11" xfId="0" applyFont="1" applyFill="1" applyBorder="1" applyAlignment="1" applyProtection="1">
      <alignment horizontal="center"/>
      <protection locked="0" hidden="1"/>
    </xf>
    <xf numFmtId="0" fontId="18" fillId="6" borderId="11" xfId="5" applyFill="1" applyBorder="1" applyAlignment="1" applyProtection="1">
      <alignment horizontal="center"/>
      <protection locked="0" hidden="1"/>
    </xf>
    <xf numFmtId="0" fontId="7" fillId="0" borderId="0" xfId="0" applyFont="1" applyFill="1" applyAlignment="1" applyProtection="1">
      <alignment horizontal="right"/>
      <protection hidden="1"/>
    </xf>
    <xf numFmtId="0" fontId="8" fillId="0" borderId="0" xfId="0" applyFont="1" applyFill="1" applyAlignment="1" applyProtection="1">
      <alignment horizontal="left" vertical="top" wrapText="1"/>
      <protection hidden="1"/>
    </xf>
    <xf numFmtId="0" fontId="8" fillId="0" borderId="3" xfId="0" applyFont="1" applyFill="1" applyBorder="1" applyAlignment="1" applyProtection="1">
      <alignment horizontal="center" vertical="center" wrapText="1"/>
      <protection hidden="1"/>
    </xf>
    <xf numFmtId="0" fontId="8" fillId="0" borderId="3" xfId="0" applyFont="1" applyBorder="1" applyAlignment="1" applyProtection="1">
      <alignment horizontal="center" vertical="center" wrapText="1"/>
      <protection hidden="1"/>
    </xf>
    <xf numFmtId="0" fontId="8" fillId="0" borderId="3" xfId="0" applyFont="1" applyBorder="1" applyAlignment="1" applyProtection="1">
      <alignment horizontal="center" vertical="center"/>
      <protection hidden="1"/>
    </xf>
    <xf numFmtId="0" fontId="8" fillId="0" borderId="3" xfId="0" applyFont="1" applyBorder="1" applyAlignment="1" applyProtection="1">
      <alignment horizontal="center"/>
      <protection hidden="1"/>
    </xf>
    <xf numFmtId="0" fontId="8" fillId="0" borderId="1" xfId="0" applyFont="1" applyBorder="1" applyAlignment="1" applyProtection="1">
      <alignment horizontal="center" vertical="center"/>
      <protection hidden="1"/>
    </xf>
    <xf numFmtId="0" fontId="8" fillId="0" borderId="11" xfId="0" applyFont="1" applyBorder="1" applyAlignment="1" applyProtection="1">
      <alignment horizontal="center" vertical="center"/>
      <protection hidden="1"/>
    </xf>
    <xf numFmtId="0" fontId="8" fillId="0" borderId="1" xfId="0" applyFont="1" applyBorder="1" applyAlignment="1" applyProtection="1">
      <alignment horizontal="left" vertical="center" wrapText="1"/>
      <protection hidden="1"/>
    </xf>
    <xf numFmtId="0" fontId="8" fillId="0" borderId="11" xfId="0" applyFont="1" applyBorder="1" applyAlignment="1" applyProtection="1">
      <alignment horizontal="left" vertical="center" wrapText="1"/>
      <protection hidden="1"/>
    </xf>
    <xf numFmtId="0" fontId="8" fillId="0" borderId="6" xfId="0" applyFont="1" applyBorder="1" applyAlignment="1" applyProtection="1">
      <alignment horizontal="left" vertical="center" wrapText="1"/>
      <protection hidden="1"/>
    </xf>
    <xf numFmtId="0" fontId="5" fillId="0" borderId="3" xfId="0" applyFont="1" applyFill="1" applyBorder="1" applyAlignment="1" applyProtection="1">
      <alignment vertical="center" wrapText="1"/>
      <protection hidden="1"/>
    </xf>
    <xf numFmtId="0" fontId="0" fillId="0" borderId="3" xfId="0" applyBorder="1" applyAlignment="1">
      <alignment vertical="center" wrapText="1"/>
    </xf>
    <xf numFmtId="0" fontId="23" fillId="0" borderId="12" xfId="0" applyFont="1" applyBorder="1" applyAlignment="1" applyProtection="1">
      <alignment horizontal="center"/>
      <protection hidden="1"/>
    </xf>
    <xf numFmtId="0" fontId="5" fillId="0" borderId="3" xfId="0" applyFont="1" applyFill="1" applyBorder="1" applyAlignment="1" applyProtection="1">
      <alignment horizontal="left" vertical="center" wrapText="1"/>
      <protection hidden="1"/>
    </xf>
    <xf numFmtId="0" fontId="5" fillId="0" borderId="3" xfId="0" applyFont="1" applyBorder="1" applyAlignment="1" applyProtection="1">
      <alignment horizontal="center" vertical="center"/>
      <protection hidden="1"/>
    </xf>
    <xf numFmtId="0" fontId="8" fillId="0" borderId="0" xfId="0" applyFont="1" applyBorder="1" applyAlignment="1" applyProtection="1">
      <protection hidden="1"/>
    </xf>
    <xf numFmtId="0" fontId="0" fillId="0" borderId="0" xfId="0" applyAlignment="1"/>
    <xf numFmtId="0" fontId="5" fillId="0" borderId="0" xfId="0" applyFont="1" applyFill="1" applyBorder="1" applyAlignment="1" applyProtection="1">
      <alignment horizontal="left" vertical="center" wrapText="1"/>
      <protection hidden="1"/>
    </xf>
    <xf numFmtId="0" fontId="8" fillId="0" borderId="0" xfId="0" applyFont="1" applyBorder="1" applyAlignment="1" applyProtection="1">
      <alignment horizontal="center" vertical="center" wrapText="1"/>
      <protection hidden="1"/>
    </xf>
    <xf numFmtId="0" fontId="8" fillId="0" borderId="7" xfId="0" applyFont="1" applyBorder="1" applyAlignment="1" applyProtection="1">
      <alignment horizontal="center" vertical="center" wrapText="1"/>
      <protection hidden="1"/>
    </xf>
    <xf numFmtId="0" fontId="8" fillId="0" borderId="0" xfId="0" applyFont="1" applyBorder="1" applyAlignment="1" applyProtection="1">
      <alignment horizontal="left" vertical="center" wrapText="1"/>
      <protection hidden="1"/>
    </xf>
    <xf numFmtId="0" fontId="0" fillId="0" borderId="0" xfId="0" applyAlignment="1" applyProtection="1">
      <alignment vertical="center"/>
      <protection hidden="1"/>
    </xf>
    <xf numFmtId="0" fontId="5" fillId="0" borderId="2" xfId="0" applyFont="1" applyBorder="1" applyAlignment="1" applyProtection="1">
      <alignment horizontal="center" vertical="center" wrapText="1"/>
      <protection hidden="1"/>
    </xf>
    <xf numFmtId="0" fontId="5" fillId="0" borderId="4" xfId="0" applyFont="1" applyBorder="1" applyAlignment="1" applyProtection="1">
      <alignment horizontal="center" vertical="center" wrapText="1"/>
      <protection hidden="1"/>
    </xf>
    <xf numFmtId="0" fontId="5" fillId="0" borderId="0" xfId="0" applyFont="1" applyFill="1" applyAlignment="1" applyProtection="1">
      <alignment horizontal="left" vertical="top" wrapText="1"/>
      <protection hidden="1"/>
    </xf>
    <xf numFmtId="0" fontId="5" fillId="0" borderId="0" xfId="0" applyFont="1" applyAlignment="1" applyProtection="1">
      <alignment horizontal="left" vertical="top" wrapText="1"/>
      <protection hidden="1"/>
    </xf>
    <xf numFmtId="0" fontId="5" fillId="0" borderId="0" xfId="0" applyFont="1" applyAlignment="1" applyProtection="1">
      <protection hidden="1"/>
    </xf>
    <xf numFmtId="0" fontId="8" fillId="0" borderId="1" xfId="0" applyFont="1" applyBorder="1" applyAlignment="1" applyProtection="1">
      <alignment horizontal="center"/>
      <protection hidden="1"/>
    </xf>
    <xf numFmtId="0" fontId="8" fillId="0" borderId="11" xfId="0" applyFont="1" applyBorder="1" applyAlignment="1" applyProtection="1">
      <alignment horizontal="center"/>
      <protection hidden="1"/>
    </xf>
    <xf numFmtId="0" fontId="8" fillId="0" borderId="6" xfId="0" applyFont="1" applyBorder="1" applyAlignment="1" applyProtection="1">
      <alignment horizontal="center"/>
      <protection hidden="1"/>
    </xf>
    <xf numFmtId="0" fontId="8" fillId="0" borderId="9" xfId="0" applyFont="1" applyBorder="1" applyAlignment="1" applyProtection="1">
      <alignment horizontal="center" vertical="center" wrapText="1"/>
      <protection hidden="1"/>
    </xf>
    <xf numFmtId="0" fontId="8" fillId="0" borderId="8" xfId="0" applyFont="1" applyBorder="1" applyAlignment="1" applyProtection="1">
      <alignment horizontal="center" vertical="center" wrapText="1"/>
      <protection hidden="1"/>
    </xf>
    <xf numFmtId="0" fontId="8" fillId="0" borderId="10" xfId="0" applyFont="1" applyBorder="1" applyAlignment="1" applyProtection="1">
      <alignment horizontal="center" vertical="center" wrapText="1"/>
      <protection hidden="1"/>
    </xf>
    <xf numFmtId="0" fontId="8" fillId="0" borderId="16" xfId="0" applyFont="1" applyBorder="1" applyAlignment="1" applyProtection="1">
      <alignment horizontal="center" vertical="center" wrapText="1"/>
      <protection hidden="1"/>
    </xf>
    <xf numFmtId="0" fontId="8" fillId="0" borderId="5" xfId="0" applyFont="1" applyBorder="1" applyAlignment="1" applyProtection="1">
      <alignment horizontal="center" vertical="center" wrapText="1"/>
      <protection hidden="1"/>
    </xf>
    <xf numFmtId="0" fontId="8" fillId="0" borderId="17" xfId="0" applyFont="1" applyBorder="1" applyAlignment="1" applyProtection="1">
      <alignment horizontal="center" vertical="center" wrapText="1"/>
      <protection hidden="1"/>
    </xf>
    <xf numFmtId="0" fontId="8" fillId="0" borderId="2" xfId="0" applyFont="1" applyBorder="1" applyAlignment="1" applyProtection="1">
      <alignment horizontal="center" vertical="center" wrapText="1"/>
      <protection hidden="1"/>
    </xf>
    <xf numFmtId="0" fontId="8" fillId="0" borderId="4" xfId="0" applyFont="1" applyBorder="1" applyAlignment="1" applyProtection="1">
      <alignment horizontal="center" vertical="center" wrapText="1"/>
      <protection hidden="1"/>
    </xf>
    <xf numFmtId="0" fontId="5" fillId="0" borderId="0" xfId="0" applyFont="1" applyFill="1" applyBorder="1" applyAlignment="1" applyProtection="1">
      <alignment horizontal="left" vertical="top" wrapText="1"/>
      <protection hidden="1"/>
    </xf>
    <xf numFmtId="0" fontId="8" fillId="0" borderId="1" xfId="0" applyFont="1" applyBorder="1" applyAlignment="1" applyProtection="1">
      <alignment horizontal="center" vertical="center" wrapText="1"/>
      <protection hidden="1"/>
    </xf>
    <xf numFmtId="0" fontId="8" fillId="0" borderId="6" xfId="0" applyFont="1" applyBorder="1" applyAlignment="1" applyProtection="1">
      <alignment horizontal="center" vertical="center" wrapText="1"/>
      <protection hidden="1"/>
    </xf>
    <xf numFmtId="0" fontId="8" fillId="0" borderId="6" xfId="0" applyFont="1" applyBorder="1" applyAlignment="1" applyProtection="1">
      <alignment horizontal="center" vertical="center"/>
      <protection hidden="1"/>
    </xf>
    <xf numFmtId="0" fontId="5" fillId="0" borderId="0" xfId="0" applyFont="1" applyFill="1" applyBorder="1" applyAlignment="1" applyProtection="1">
      <alignment wrapText="1"/>
      <protection hidden="1"/>
    </xf>
    <xf numFmtId="0" fontId="5" fillId="0" borderId="3" xfId="0" applyFont="1" applyFill="1" applyBorder="1" applyAlignment="1" applyProtection="1">
      <alignment horizontal="center" vertical="center" wrapText="1"/>
      <protection hidden="1"/>
    </xf>
    <xf numFmtId="0" fontId="8" fillId="0" borderId="0" xfId="0" applyFont="1" applyBorder="1" applyAlignment="1" applyProtection="1">
      <alignment horizontal="left"/>
      <protection hidden="1"/>
    </xf>
    <xf numFmtId="0" fontId="0" fillId="0" borderId="6" xfId="0" applyBorder="1" applyAlignment="1" applyProtection="1">
      <protection hidden="1"/>
    </xf>
    <xf numFmtId="0" fontId="5" fillId="0" borderId="0" xfId="0" applyFont="1" applyAlignment="1" applyProtection="1">
      <alignment horizontal="left" vertical="center" wrapText="1"/>
      <protection hidden="1"/>
    </xf>
    <xf numFmtId="0" fontId="5" fillId="0" borderId="2" xfId="0" applyFont="1" applyFill="1" applyBorder="1" applyAlignment="1" applyProtection="1">
      <alignment horizontal="center" vertical="center" wrapText="1"/>
      <protection hidden="1"/>
    </xf>
    <xf numFmtId="0" fontId="5" fillId="0" borderId="15" xfId="0" applyFont="1" applyFill="1" applyBorder="1" applyAlignment="1" applyProtection="1">
      <alignment horizontal="center" vertical="center" wrapText="1"/>
      <protection hidden="1"/>
    </xf>
    <xf numFmtId="0" fontId="5" fillId="0" borderId="4" xfId="0" applyFont="1" applyFill="1" applyBorder="1" applyAlignment="1" applyProtection="1">
      <alignment horizontal="center" vertical="center" wrapText="1"/>
      <protection hidden="1"/>
    </xf>
    <xf numFmtId="0" fontId="8" fillId="0" borderId="2" xfId="0" applyFont="1" applyFill="1" applyBorder="1" applyAlignment="1" applyProtection="1">
      <alignment horizontal="center" vertical="center" wrapText="1"/>
      <protection hidden="1"/>
    </xf>
    <xf numFmtId="0" fontId="8" fillId="0" borderId="4" xfId="0" applyFont="1" applyFill="1" applyBorder="1" applyAlignment="1" applyProtection="1">
      <alignment horizontal="center" vertical="center" wrapText="1"/>
      <protection hidden="1"/>
    </xf>
    <xf numFmtId="0" fontId="8" fillId="0" borderId="3" xfId="0" applyFont="1" applyBorder="1" applyAlignment="1" applyProtection="1">
      <alignment horizontal="left" vertical="center"/>
      <protection hidden="1"/>
    </xf>
    <xf numFmtId="0" fontId="5" fillId="0" borderId="3" xfId="0" applyFont="1" applyBorder="1" applyAlignment="1" applyProtection="1">
      <alignment horizontal="left" vertical="top"/>
      <protection hidden="1"/>
    </xf>
    <xf numFmtId="0" fontId="5" fillId="0" borderId="3" xfId="0" applyFont="1" applyBorder="1" applyAlignment="1" applyProtection="1">
      <alignment horizontal="left" wrapText="1"/>
      <protection hidden="1"/>
    </xf>
    <xf numFmtId="40" fontId="29" fillId="14" borderId="18" xfId="0" applyNumberFormat="1" applyFont="1" applyFill="1" applyBorder="1" applyAlignment="1" applyProtection="1">
      <alignment horizontal="center"/>
      <protection hidden="1"/>
    </xf>
    <xf numFmtId="40" fontId="29" fillId="14" borderId="19" xfId="0" applyNumberFormat="1" applyFont="1" applyFill="1" applyBorder="1" applyAlignment="1" applyProtection="1">
      <alignment horizontal="center"/>
      <protection hidden="1"/>
    </xf>
    <xf numFmtId="0" fontId="8" fillId="8" borderId="1" xfId="0" applyFont="1" applyFill="1" applyBorder="1" applyAlignment="1" applyProtection="1">
      <alignment horizontal="left"/>
      <protection hidden="1"/>
    </xf>
    <xf numFmtId="0" fontId="8" fillId="8" borderId="11" xfId="0" applyFont="1" applyFill="1" applyBorder="1" applyAlignment="1" applyProtection="1">
      <alignment horizontal="left"/>
      <protection hidden="1"/>
    </xf>
    <xf numFmtId="0" fontId="8" fillId="8" borderId="6" xfId="0" applyFont="1" applyFill="1" applyBorder="1" applyAlignment="1" applyProtection="1">
      <alignment horizontal="left"/>
      <protection hidden="1"/>
    </xf>
    <xf numFmtId="40" fontId="29" fillId="8" borderId="20" xfId="0" applyNumberFormat="1" applyFont="1" applyFill="1" applyBorder="1" applyAlignment="1" applyProtection="1">
      <alignment horizontal="center"/>
      <protection hidden="1"/>
    </xf>
    <xf numFmtId="40" fontId="29" fillId="8" borderId="18" xfId="0" applyNumberFormat="1" applyFont="1" applyFill="1" applyBorder="1" applyAlignment="1" applyProtection="1">
      <alignment horizontal="center"/>
      <protection hidden="1"/>
    </xf>
    <xf numFmtId="40" fontId="29" fillId="9" borderId="18" xfId="0" applyNumberFormat="1" applyFont="1" applyFill="1" applyBorder="1" applyAlignment="1" applyProtection="1">
      <alignment horizontal="center"/>
      <protection hidden="1"/>
    </xf>
    <xf numFmtId="40" fontId="29" fillId="10" borderId="18" xfId="0" applyNumberFormat="1" applyFont="1" applyFill="1" applyBorder="1" applyAlignment="1" applyProtection="1">
      <alignment horizontal="center"/>
      <protection hidden="1"/>
    </xf>
    <xf numFmtId="0" fontId="8" fillId="2" borderId="1" xfId="0" applyFont="1" applyFill="1" applyBorder="1" applyAlignment="1" applyProtection="1">
      <alignment horizontal="center"/>
      <protection hidden="1"/>
    </xf>
    <xf numFmtId="0" fontId="8" fillId="2" borderId="11" xfId="0" applyFont="1" applyFill="1" applyBorder="1" applyAlignment="1" applyProtection="1">
      <alignment horizontal="center"/>
      <protection hidden="1"/>
    </xf>
    <xf numFmtId="0" fontId="8" fillId="2" borderId="6" xfId="0" applyFont="1" applyFill="1" applyBorder="1" applyAlignment="1" applyProtection="1">
      <alignment horizontal="center"/>
      <protection hidden="1"/>
    </xf>
    <xf numFmtId="0" fontId="8" fillId="9" borderId="1" xfId="0" applyFont="1" applyFill="1" applyBorder="1" applyAlignment="1" applyProtection="1">
      <alignment horizontal="left"/>
      <protection hidden="1"/>
    </xf>
    <xf numFmtId="0" fontId="8" fillId="9" borderId="11" xfId="0" applyFont="1" applyFill="1" applyBorder="1" applyAlignment="1" applyProtection="1">
      <alignment horizontal="left"/>
      <protection hidden="1"/>
    </xf>
    <xf numFmtId="0" fontId="8" fillId="9" borderId="6" xfId="0" applyFont="1" applyFill="1" applyBorder="1" applyAlignment="1" applyProtection="1">
      <alignment horizontal="left"/>
      <protection hidden="1"/>
    </xf>
    <xf numFmtId="0" fontId="8" fillId="10" borderId="1" xfId="0" applyFont="1" applyFill="1" applyBorder="1" applyAlignment="1" applyProtection="1">
      <alignment horizontal="left"/>
      <protection hidden="1"/>
    </xf>
    <xf numFmtId="0" fontId="8" fillId="10" borderId="11" xfId="0" applyFont="1" applyFill="1" applyBorder="1" applyAlignment="1" applyProtection="1">
      <alignment horizontal="left"/>
      <protection hidden="1"/>
    </xf>
    <xf numFmtId="0" fontId="8" fillId="10" borderId="6" xfId="0" applyFont="1" applyFill="1" applyBorder="1" applyAlignment="1" applyProtection="1">
      <alignment horizontal="left"/>
      <protection hidden="1"/>
    </xf>
    <xf numFmtId="0" fontId="8" fillId="2" borderId="1" xfId="0" applyFont="1" applyFill="1" applyBorder="1" applyAlignment="1" applyProtection="1">
      <alignment horizontal="center" vertical="center"/>
      <protection hidden="1"/>
    </xf>
    <xf numFmtId="0" fontId="8" fillId="2" borderId="11" xfId="0" applyFont="1" applyFill="1" applyBorder="1" applyAlignment="1" applyProtection="1">
      <alignment horizontal="center" vertical="center"/>
      <protection hidden="1"/>
    </xf>
    <xf numFmtId="0" fontId="8" fillId="2" borderId="6" xfId="0" applyFont="1" applyFill="1" applyBorder="1" applyAlignment="1" applyProtection="1">
      <alignment horizontal="center" vertical="center"/>
      <protection hidden="1"/>
    </xf>
    <xf numFmtId="0" fontId="8" fillId="0" borderId="1" xfId="0" applyFont="1" applyBorder="1" applyAlignment="1" applyProtection="1">
      <alignment horizontal="left"/>
      <protection hidden="1"/>
    </xf>
    <xf numFmtId="0" fontId="8" fillId="0" borderId="11" xfId="0" applyFont="1" applyBorder="1" applyAlignment="1" applyProtection="1">
      <alignment horizontal="left"/>
      <protection hidden="1"/>
    </xf>
    <xf numFmtId="0" fontId="8" fillId="0" borderId="6" xfId="0" applyFont="1" applyBorder="1" applyAlignment="1" applyProtection="1">
      <alignment horizontal="left"/>
      <protection hidden="1"/>
    </xf>
    <xf numFmtId="0" fontId="8" fillId="10" borderId="1" xfId="0" applyFont="1" applyFill="1" applyBorder="1" applyAlignment="1" applyProtection="1">
      <alignment horizontal="center"/>
      <protection hidden="1"/>
    </xf>
    <xf numFmtId="0" fontId="8" fillId="10" borderId="11" xfId="0" applyFont="1" applyFill="1" applyBorder="1" applyAlignment="1" applyProtection="1">
      <alignment horizontal="center"/>
      <protection hidden="1"/>
    </xf>
    <xf numFmtId="0" fontId="8" fillId="10" borderId="6" xfId="0" applyFont="1" applyFill="1" applyBorder="1" applyAlignment="1" applyProtection="1">
      <alignment horizontal="center"/>
      <protection hidden="1"/>
    </xf>
    <xf numFmtId="0" fontId="8" fillId="3" borderId="21" xfId="0" applyFont="1" applyFill="1" applyBorder="1" applyAlignment="1" applyProtection="1">
      <alignment horizontal="center"/>
      <protection hidden="1"/>
    </xf>
    <xf numFmtId="0" fontId="8" fillId="3" borderId="22" xfId="0" applyFont="1" applyFill="1" applyBorder="1" applyAlignment="1" applyProtection="1">
      <alignment horizontal="center"/>
      <protection hidden="1"/>
    </xf>
    <xf numFmtId="0" fontId="8" fillId="3" borderId="23" xfId="0" applyFont="1" applyFill="1" applyBorder="1" applyAlignment="1" applyProtection="1">
      <alignment horizontal="center"/>
      <protection hidden="1"/>
    </xf>
    <xf numFmtId="0" fontId="8" fillId="9" borderId="1" xfId="0" applyFont="1" applyFill="1" applyBorder="1" applyAlignment="1" applyProtection="1">
      <alignment horizontal="center"/>
      <protection hidden="1"/>
    </xf>
    <xf numFmtId="0" fontId="8" fillId="9" borderId="11" xfId="0" applyFont="1" applyFill="1" applyBorder="1" applyAlignment="1" applyProtection="1">
      <alignment horizontal="center"/>
      <protection hidden="1"/>
    </xf>
    <xf numFmtId="0" fontId="8" fillId="9" borderId="6" xfId="0" applyFont="1" applyFill="1" applyBorder="1" applyAlignment="1" applyProtection="1">
      <alignment horizontal="center"/>
      <protection hidden="1"/>
    </xf>
    <xf numFmtId="0" fontId="8" fillId="8" borderId="1" xfId="0" applyFont="1" applyFill="1" applyBorder="1" applyAlignment="1" applyProtection="1">
      <alignment horizontal="center"/>
      <protection hidden="1"/>
    </xf>
    <xf numFmtId="0" fontId="8" fillId="8" borderId="11" xfId="0" applyFont="1" applyFill="1" applyBorder="1" applyAlignment="1" applyProtection="1">
      <alignment horizontal="center"/>
      <protection hidden="1"/>
    </xf>
    <xf numFmtId="0" fontId="8" fillId="8" borderId="6" xfId="0" applyFont="1" applyFill="1" applyBorder="1" applyAlignment="1" applyProtection="1">
      <alignment horizontal="center"/>
      <protection hidden="1"/>
    </xf>
    <xf numFmtId="0" fontId="8" fillId="8" borderId="9" xfId="0" applyFont="1" applyFill="1" applyBorder="1" applyAlignment="1" applyProtection="1">
      <alignment horizontal="center"/>
      <protection hidden="1"/>
    </xf>
    <xf numFmtId="0" fontId="8" fillId="8" borderId="8" xfId="0" applyFont="1" applyFill="1" applyBorder="1" applyAlignment="1" applyProtection="1">
      <alignment horizontal="center"/>
      <protection hidden="1"/>
    </xf>
    <xf numFmtId="0" fontId="8" fillId="8" borderId="10" xfId="0" applyFont="1" applyFill="1" applyBorder="1" applyAlignment="1" applyProtection="1">
      <alignment horizontal="center"/>
      <protection hidden="1"/>
    </xf>
    <xf numFmtId="0" fontId="8" fillId="8" borderId="3" xfId="0" applyFont="1" applyFill="1" applyBorder="1" applyAlignment="1" applyProtection="1">
      <alignment horizontal="center"/>
      <protection hidden="1"/>
    </xf>
    <xf numFmtId="0" fontId="8" fillId="8" borderId="16" xfId="0" applyFont="1" applyFill="1" applyBorder="1" applyAlignment="1" applyProtection="1">
      <alignment horizontal="center"/>
      <protection hidden="1"/>
    </xf>
    <xf numFmtId="0" fontId="8" fillId="8" borderId="5" xfId="0" applyFont="1" applyFill="1" applyBorder="1" applyAlignment="1" applyProtection="1">
      <alignment horizontal="center"/>
      <protection hidden="1"/>
    </xf>
    <xf numFmtId="0" fontId="8" fillId="8" borderId="17" xfId="0" applyFont="1" applyFill="1" applyBorder="1" applyAlignment="1" applyProtection="1">
      <alignment horizontal="center"/>
      <protection hidden="1"/>
    </xf>
    <xf numFmtId="0" fontId="8" fillId="0" borderId="0" xfId="0" applyFont="1" applyAlignment="1" applyProtection="1">
      <alignment horizontal="left"/>
      <protection hidden="1"/>
    </xf>
    <xf numFmtId="0" fontId="8" fillId="0" borderId="5" xfId="0" applyFont="1" applyBorder="1" applyAlignment="1" applyProtection="1">
      <alignment horizontal="center"/>
      <protection hidden="1"/>
    </xf>
    <xf numFmtId="0" fontId="8" fillId="0" borderId="0" xfId="0" applyFont="1" applyAlignment="1" applyProtection="1">
      <alignment wrapText="1"/>
      <protection hidden="1"/>
    </xf>
    <xf numFmtId="0" fontId="0" fillId="0" borderId="0" xfId="0" applyAlignment="1" applyProtection="1">
      <alignment wrapText="1"/>
      <protection hidden="1"/>
    </xf>
    <xf numFmtId="10" fontId="29" fillId="14" borderId="24" xfId="4" applyNumberFormat="1" applyFont="1" applyFill="1" applyBorder="1" applyAlignment="1" applyProtection="1">
      <alignment horizontal="center"/>
      <protection hidden="1"/>
    </xf>
    <xf numFmtId="40" fontId="29" fillId="6" borderId="25" xfId="0" applyNumberFormat="1" applyFont="1" applyFill="1" applyBorder="1" applyAlignment="1" applyProtection="1">
      <alignment horizontal="center"/>
      <protection locked="0" hidden="1"/>
    </xf>
    <xf numFmtId="2" fontId="29" fillId="6" borderId="25" xfId="0" applyNumberFormat="1" applyFont="1" applyFill="1" applyBorder="1" applyAlignment="1" applyProtection="1">
      <alignment horizontal="center"/>
      <protection locked="0" hidden="1"/>
    </xf>
    <xf numFmtId="2" fontId="29" fillId="14" borderId="24" xfId="0" applyNumberFormat="1" applyFont="1" applyFill="1" applyBorder="1" applyAlignment="1" applyProtection="1">
      <alignment horizontal="center"/>
      <protection hidden="1"/>
    </xf>
    <xf numFmtId="2" fontId="29" fillId="14" borderId="20" xfId="0" applyNumberFormat="1" applyFont="1" applyFill="1" applyBorder="1" applyAlignment="1" applyProtection="1">
      <alignment horizontal="center"/>
      <protection hidden="1"/>
    </xf>
    <xf numFmtId="184" fontId="29" fillId="6" borderId="25" xfId="0" applyNumberFormat="1" applyFont="1" applyFill="1" applyBorder="1" applyAlignment="1" applyProtection="1">
      <alignment horizontal="center"/>
      <protection locked="0" hidden="1"/>
    </xf>
    <xf numFmtId="0" fontId="30" fillId="0" borderId="25" xfId="0" applyFont="1" applyBorder="1" applyAlignment="1" applyProtection="1">
      <alignment horizontal="center"/>
      <protection locked="0" hidden="1"/>
    </xf>
  </cellXfs>
  <cellStyles count="6">
    <cellStyle name="一般" xfId="0" builtinId="0"/>
    <cellStyle name="一般 2" xfId="1"/>
    <cellStyle name="千分位" xfId="2" builtinId="3"/>
    <cellStyle name="千分位 2" xfId="3"/>
    <cellStyle name="百分比" xfId="4" builtinId="5"/>
    <cellStyle name="超連結" xfId="5" builtinId="8"/>
  </cellStyles>
  <dxfs count="13">
    <dxf>
      <font>
        <strike val="0"/>
      </font>
      <fill>
        <patternFill>
          <bgColor rgb="FFB7DEE8"/>
        </patternFill>
      </fill>
    </dxf>
    <dxf>
      <fill>
        <patternFill>
          <bgColor rgb="FFB7DEE8"/>
        </patternFill>
      </fill>
    </dxf>
    <dxf>
      <fill>
        <patternFill>
          <bgColor rgb="FFFFFF00"/>
        </patternFill>
      </fill>
    </dxf>
    <dxf>
      <fill>
        <patternFill>
          <bgColor rgb="FFB7DEE8"/>
        </patternFill>
      </fill>
    </dxf>
    <dxf>
      <fill>
        <patternFill>
          <bgColor rgb="FFB7DEE8"/>
        </patternFill>
      </fill>
    </dxf>
    <dxf>
      <font>
        <strike val="0"/>
      </font>
      <fill>
        <patternFill>
          <bgColor rgb="FFB7DEE8"/>
        </patternFill>
      </fill>
    </dxf>
    <dxf>
      <fill>
        <patternFill>
          <bgColor rgb="FFB7DEE8"/>
        </patternFill>
      </fill>
    </dxf>
    <dxf>
      <fill>
        <patternFill>
          <bgColor theme="8" tint="0.59996337778862885"/>
        </patternFill>
      </fill>
    </dxf>
    <dxf>
      <font>
        <color auto="1"/>
      </font>
      <fill>
        <patternFill>
          <bgColor theme="8" tint="0.59996337778862885"/>
        </patternFill>
      </fill>
    </dxf>
    <dxf>
      <font>
        <color auto="1"/>
      </font>
      <fill>
        <patternFill>
          <bgColor theme="8" tint="0.59996337778862885"/>
        </patternFill>
      </fill>
    </dxf>
    <dxf>
      <font>
        <color auto="1"/>
      </font>
      <fill>
        <patternFill>
          <bgColor theme="8" tint="0.59996337778862885"/>
        </patternFill>
      </fill>
    </dxf>
    <dxf>
      <font>
        <color auto="1"/>
      </font>
      <fill>
        <patternFill>
          <bgColor theme="8" tint="0.59996337778862885"/>
        </patternFill>
      </fill>
    </dxf>
    <dxf>
      <font>
        <color auto="1"/>
      </font>
      <fill>
        <patternFill>
          <bgColor theme="8" tint="0.59996337778862885"/>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TW"/>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baseline="0">
                <a:solidFill>
                  <a:schemeClr val="tx1"/>
                </a:solidFill>
                <a:latin typeface="+mn-lt"/>
                <a:ea typeface="+mn-ea"/>
                <a:cs typeface="+mn-cs"/>
              </a:defRPr>
            </a:pPr>
            <a:r>
              <a:rPr lang="en-US" altLang="zh-TW" sz="1400"/>
              <a:t>Breakdown of GHG Emissions</a:t>
            </a:r>
            <a:r>
              <a:rPr lang="en-US" altLang="zh-TW" sz="1400" baseline="0"/>
              <a:t> </a:t>
            </a:r>
            <a:endParaRPr lang="zh-TW" altLang="en-US" sz="1400"/>
          </a:p>
        </c:rich>
      </c:tx>
      <c:layout>
        <c:manualLayout>
          <c:xMode val="edge"/>
          <c:yMode val="edge"/>
          <c:x val="0.34605853839933931"/>
          <c:y val="3.6027421945391158E-2"/>
        </c:manualLayout>
      </c:layout>
      <c:overlay val="0"/>
      <c:spPr>
        <a:noFill/>
        <a:ln w="25400">
          <a:noFill/>
        </a:ln>
      </c:spPr>
    </c:title>
    <c:autoTitleDeleted val="0"/>
    <c:plotArea>
      <c:layout>
        <c:manualLayout>
          <c:layoutTarget val="inner"/>
          <c:xMode val="edge"/>
          <c:yMode val="edge"/>
          <c:x val="0.17200454749845165"/>
          <c:y val="0.1899149428490467"/>
          <c:w val="0.74818525536204061"/>
          <c:h val="0.60270420529912061"/>
        </c:manualLayout>
      </c:layout>
      <c:barChart>
        <c:barDir val="col"/>
        <c:grouping val="clustered"/>
        <c:varyColors val="0"/>
        <c:ser>
          <c:idx val="0"/>
          <c:order val="0"/>
          <c:tx>
            <c:v>Scope 1</c:v>
          </c:tx>
          <c:spPr>
            <a:solidFill>
              <a:srgbClr val="C4D79B"/>
            </a:solidFill>
            <a:ln w="25400">
              <a:noFill/>
            </a:ln>
          </c:spPr>
          <c:invertIfNegative val="0"/>
          <c:dLbls>
            <c:spPr>
              <a:noFill/>
              <a:ln w="25400">
                <a:noFill/>
              </a:ln>
            </c:spPr>
            <c:txPr>
              <a:bodyPr rot="0" spcFirstLastPara="1" vertOverflow="ellipsis" vert="horz" wrap="square" lIns="38100" tIns="19050" rIns="38100" bIns="19050" anchor="ctr" anchorCtr="1">
                <a:spAutoFit/>
              </a:bodyPr>
              <a:lstStyle/>
              <a:p>
                <a:pPr>
                  <a:defRPr sz="1000" b="0" i="0" u="none" strike="noStrike" kern="1200" baseline="0">
                    <a:solidFill>
                      <a:schemeClr val="tx1"/>
                    </a:solidFill>
                    <a:latin typeface="+mn-lt"/>
                    <a:ea typeface="+mn-ea"/>
                    <a:cs typeface="+mn-cs"/>
                  </a:defRPr>
                </a:pPr>
                <a:endParaRPr lang="zh-HK"/>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'Report Table'!$M$17</c:f>
              <c:numCache>
                <c:formatCode>0.00_ </c:formatCode>
                <c:ptCount val="1"/>
                <c:pt idx="0">
                  <c:v>0</c:v>
                </c:pt>
              </c:numCache>
            </c:numRef>
          </c:val>
          <c:extLst>
            <c:ext xmlns:c16="http://schemas.microsoft.com/office/drawing/2014/chart" uri="{C3380CC4-5D6E-409C-BE32-E72D297353CC}">
              <c16:uniqueId val="{00000000-3CA8-440C-9059-0E5AF5E27137}"/>
            </c:ext>
          </c:extLst>
        </c:ser>
        <c:ser>
          <c:idx val="1"/>
          <c:order val="1"/>
          <c:tx>
            <c:v>Scope 2</c:v>
          </c:tx>
          <c:spPr>
            <a:solidFill>
              <a:srgbClr val="E6B8B7"/>
            </a:solidFill>
            <a:ln w="25400">
              <a:noFill/>
            </a:ln>
          </c:spPr>
          <c:invertIfNegative val="0"/>
          <c:dLbls>
            <c:spPr>
              <a:noFill/>
              <a:ln w="25400">
                <a:noFill/>
              </a:ln>
            </c:spPr>
            <c:txPr>
              <a:bodyPr rot="0" spcFirstLastPara="1" vertOverflow="ellipsis" vert="horz" wrap="square" lIns="38100" tIns="19050" rIns="38100" bIns="19050" anchor="ctr" anchorCtr="1">
                <a:spAutoFit/>
              </a:bodyPr>
              <a:lstStyle/>
              <a:p>
                <a:pPr>
                  <a:defRPr sz="1000" b="0" i="0" u="none" strike="noStrike" kern="1200" baseline="0">
                    <a:solidFill>
                      <a:schemeClr val="tx1"/>
                    </a:solidFill>
                    <a:latin typeface="+mn-lt"/>
                    <a:ea typeface="+mn-ea"/>
                    <a:cs typeface="+mn-cs"/>
                  </a:defRPr>
                </a:pPr>
                <a:endParaRPr lang="zh-HK"/>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'Report Table'!$M$18</c:f>
              <c:numCache>
                <c:formatCode>#,##0.00_ </c:formatCode>
                <c:ptCount val="1"/>
                <c:pt idx="0">
                  <c:v>0</c:v>
                </c:pt>
              </c:numCache>
            </c:numRef>
          </c:val>
          <c:extLst>
            <c:ext xmlns:c16="http://schemas.microsoft.com/office/drawing/2014/chart" uri="{C3380CC4-5D6E-409C-BE32-E72D297353CC}">
              <c16:uniqueId val="{00000001-3CA8-440C-9059-0E5AF5E27137}"/>
            </c:ext>
          </c:extLst>
        </c:ser>
        <c:ser>
          <c:idx val="2"/>
          <c:order val="2"/>
          <c:tx>
            <c:v>Scope 3</c:v>
          </c:tx>
          <c:spPr>
            <a:solidFill>
              <a:srgbClr val="CCC0C6"/>
            </a:solidFill>
            <a:ln w="25400">
              <a:noFill/>
            </a:ln>
          </c:spPr>
          <c:invertIfNegative val="0"/>
          <c:dLbls>
            <c:spPr>
              <a:noFill/>
              <a:ln w="25400">
                <a:noFill/>
              </a:ln>
            </c:spPr>
            <c:txPr>
              <a:bodyPr rot="0" spcFirstLastPara="1" vertOverflow="ellipsis" vert="horz" wrap="square" lIns="38100" tIns="19050" rIns="38100" bIns="19050" anchor="ctr" anchorCtr="1">
                <a:spAutoFit/>
              </a:bodyPr>
              <a:lstStyle/>
              <a:p>
                <a:pPr>
                  <a:defRPr sz="1000" b="0" i="0" u="none" strike="noStrike" kern="1200" baseline="0">
                    <a:solidFill>
                      <a:schemeClr val="tx1"/>
                    </a:solidFill>
                    <a:latin typeface="+mn-lt"/>
                    <a:ea typeface="+mn-ea"/>
                    <a:cs typeface="+mn-cs"/>
                  </a:defRPr>
                </a:pPr>
                <a:endParaRPr lang="zh-HK"/>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'Report Table'!$M$19</c:f>
              <c:numCache>
                <c:formatCode>0.00_ </c:formatCode>
                <c:ptCount val="1"/>
                <c:pt idx="0">
                  <c:v>0</c:v>
                </c:pt>
              </c:numCache>
            </c:numRef>
          </c:val>
          <c:extLst>
            <c:ext xmlns:c16="http://schemas.microsoft.com/office/drawing/2014/chart" uri="{C3380CC4-5D6E-409C-BE32-E72D297353CC}">
              <c16:uniqueId val="{00000002-3CA8-440C-9059-0E5AF5E27137}"/>
            </c:ext>
          </c:extLst>
        </c:ser>
        <c:dLbls>
          <c:showLegendKey val="0"/>
          <c:showVal val="0"/>
          <c:showCatName val="0"/>
          <c:showSerName val="0"/>
          <c:showPercent val="0"/>
          <c:showBubbleSize val="0"/>
        </c:dLbls>
        <c:gapWidth val="150"/>
        <c:axId val="107201192"/>
        <c:axId val="107202760"/>
      </c:barChart>
      <c:catAx>
        <c:axId val="107201192"/>
        <c:scaling>
          <c:orientation val="minMax"/>
        </c:scaling>
        <c:delete val="1"/>
        <c:axPos val="b"/>
        <c:majorTickMark val="out"/>
        <c:minorTickMark val="none"/>
        <c:tickLblPos val="nextTo"/>
        <c:crossAx val="107202760"/>
        <c:crosses val="autoZero"/>
        <c:auto val="1"/>
        <c:lblAlgn val="ctr"/>
        <c:lblOffset val="100"/>
        <c:noMultiLvlLbl val="0"/>
      </c:catAx>
      <c:valAx>
        <c:axId val="107202760"/>
        <c:scaling>
          <c:orientation val="minMax"/>
        </c:scaling>
        <c:delete val="0"/>
        <c:axPos val="l"/>
        <c:majorGridlines>
          <c:spPr>
            <a:ln w="9525" cap="flat" cmpd="sng" algn="ctr">
              <a:solidFill>
                <a:schemeClr val="tx1">
                  <a:tint val="75000"/>
                  <a:shade val="95000"/>
                  <a:satMod val="105000"/>
                </a:schemeClr>
              </a:solidFill>
              <a:prstDash val="solid"/>
              <a:round/>
            </a:ln>
            <a:effectLst/>
          </c:spPr>
        </c:majorGridlines>
        <c:title>
          <c:tx>
            <c:rich>
              <a:bodyPr rot="-5400000" spcFirstLastPara="1" vertOverflow="ellipsis" vert="horz" wrap="square" anchor="ctr" anchorCtr="1"/>
              <a:lstStyle/>
              <a:p>
                <a:pPr>
                  <a:defRPr sz="1000" b="1" i="0" u="none" strike="noStrike" kern="1200" baseline="0">
                    <a:solidFill>
                      <a:schemeClr val="tx1"/>
                    </a:solidFill>
                    <a:latin typeface="+mn-lt"/>
                    <a:ea typeface="+mn-ea"/>
                    <a:cs typeface="+mn-cs"/>
                  </a:defRPr>
                </a:pPr>
                <a:r>
                  <a:rPr lang="en-US" altLang="zh-TW"/>
                  <a:t>GHG</a:t>
                </a:r>
                <a:r>
                  <a:rPr lang="en-US" altLang="zh-TW" baseline="0"/>
                  <a:t> Emission (Tonnes CO2e/annum)</a:t>
                </a:r>
                <a:endParaRPr lang="zh-TW" altLang="en-US"/>
              </a:p>
            </c:rich>
          </c:tx>
          <c:overlay val="0"/>
          <c:spPr>
            <a:noFill/>
            <a:ln w="25400">
              <a:noFill/>
            </a:ln>
          </c:spPr>
        </c:title>
        <c:numFmt formatCode="0.00_ " sourceLinked="1"/>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zh-HK"/>
          </a:p>
        </c:txPr>
        <c:crossAx val="107201192"/>
        <c:crosses val="autoZero"/>
        <c:crossBetween val="between"/>
      </c:valAx>
      <c:spPr>
        <a:solidFill>
          <a:schemeClr val="bg1"/>
        </a:solidFill>
        <a:ln>
          <a:noFill/>
        </a:ln>
        <a:effectLst/>
      </c:spPr>
    </c:plotArea>
    <c:legend>
      <c:legendPos val="r"/>
      <c:layout>
        <c:manualLayout>
          <c:xMode val="edge"/>
          <c:yMode val="edge"/>
          <c:x val="0.23229012353686432"/>
          <c:y val="0.78208955223880594"/>
          <c:w val="0.62108783354304764"/>
          <c:h val="0.15820895522388057"/>
        </c:manualLayout>
      </c:layout>
      <c:overlay val="0"/>
      <c:spPr>
        <a:noFill/>
        <a:ln w="25400">
          <a:noFill/>
        </a:ln>
      </c:spPr>
      <c:txPr>
        <a:bodyPr rot="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zh-HK"/>
        </a:p>
      </c:txPr>
    </c:legend>
    <c:plotVisOnly val="1"/>
    <c:dispBlanksAs val="gap"/>
    <c:showDLblsOverMax val="0"/>
  </c:chart>
  <c:spPr>
    <a:solidFill>
      <a:schemeClr val="bg1"/>
    </a:solidFill>
    <a:ln w="9525" cap="flat" cmpd="sng" algn="ctr">
      <a:solidFill>
        <a:schemeClr val="tx1">
          <a:tint val="75000"/>
          <a:shade val="95000"/>
          <a:satMod val="105000"/>
        </a:schemeClr>
      </a:solidFill>
      <a:prstDash val="solid"/>
      <a:round/>
    </a:ln>
    <a:effectLst/>
  </c:spPr>
  <c:txPr>
    <a:bodyPr/>
    <a:lstStyle/>
    <a:p>
      <a:pPr>
        <a:defRPr/>
      </a:pPr>
      <a:endParaRPr lang="zh-HK"/>
    </a:p>
  </c:txPr>
  <c:printSettings>
    <c:headerFooter/>
    <c:pageMargins b="0.75000000000001021" l="0.70000000000000062" r="0.70000000000000062" t="0.75000000000001021" header="0.30000000000000032" footer="0.30000000000000032"/>
    <c:pageSetup orientation="portrait"/>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2</xdr:col>
      <xdr:colOff>47625</xdr:colOff>
      <xdr:row>89</xdr:row>
      <xdr:rowOff>161925</xdr:rowOff>
    </xdr:from>
    <xdr:to>
      <xdr:col>6</xdr:col>
      <xdr:colOff>933450</xdr:colOff>
      <xdr:row>105</xdr:row>
      <xdr:rowOff>152400</xdr:rowOff>
    </xdr:to>
    <xdr:graphicFrame macro="">
      <xdr:nvGraphicFramePr>
        <xdr:cNvPr id="14368" name="圖表 3">
          <a:extLst>
            <a:ext uri="{FF2B5EF4-FFF2-40B4-BE49-F238E27FC236}">
              <a16:creationId xmlns:a16="http://schemas.microsoft.com/office/drawing/2014/main" id="{27EACF48-9CD3-4DE8-B2B5-9E2A16D4FA3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www.carbon-footprint.hk/Users/Charlene/Downloads/Chinese_coal-fired_power_tool_5-25%2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工具简介"/>
      <sheetName val="电厂基本情况"/>
      <sheetName val="默认系数"/>
      <sheetName val="方法综述"/>
      <sheetName val="方法一"/>
      <sheetName val="方法二"/>
      <sheetName val="方法三"/>
      <sheetName val="方法四"/>
      <sheetName val="方法五 "/>
      <sheetName val="脱硫"/>
      <sheetName val="外购电、汽"/>
      <sheetName val="计算小结"/>
      <sheetName val="For charts_DoNotDelete"/>
      <sheetName val="横向比较"/>
      <sheetName val="Remarks"/>
      <sheetName val="Default emission factors"/>
      <sheetName val="Sheet1"/>
      <sheetName val="Sheet2"/>
      <sheetName val="Sheet3"/>
      <sheetName val="Sheet4"/>
      <sheetName val="Sheet5"/>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ow r="20">
          <cell r="A20">
            <v>1</v>
          </cell>
          <cell r="B20" t="str">
            <v>北京 Beijing</v>
          </cell>
        </row>
        <row r="21">
          <cell r="A21">
            <v>2</v>
          </cell>
          <cell r="B21" t="str">
            <v>天津 Tianjin</v>
          </cell>
        </row>
        <row r="22">
          <cell r="A22">
            <v>3</v>
          </cell>
          <cell r="B22" t="str">
            <v>河北 Hebei</v>
          </cell>
        </row>
        <row r="23">
          <cell r="A23">
            <v>4</v>
          </cell>
          <cell r="B23" t="str">
            <v>山西 Shanxi</v>
          </cell>
        </row>
        <row r="24">
          <cell r="A24">
            <v>5</v>
          </cell>
          <cell r="B24" t="str">
            <v>内蒙古 Inner Mongolia</v>
          </cell>
        </row>
        <row r="25">
          <cell r="A25">
            <v>6</v>
          </cell>
          <cell r="B25" t="str">
            <v>辽宁 Liaoning</v>
          </cell>
        </row>
        <row r="26">
          <cell r="A26">
            <v>7</v>
          </cell>
          <cell r="B26" t="str">
            <v>吉林 Jilin</v>
          </cell>
        </row>
        <row r="27">
          <cell r="A27">
            <v>8</v>
          </cell>
          <cell r="B27" t="str">
            <v>黑龙江 Heilongjiang</v>
          </cell>
        </row>
        <row r="28">
          <cell r="A28">
            <v>9</v>
          </cell>
          <cell r="B28" t="str">
            <v>上海 Shanghai</v>
          </cell>
        </row>
        <row r="29">
          <cell r="A29">
            <v>10</v>
          </cell>
          <cell r="B29" t="str">
            <v>江苏 Jiangsu</v>
          </cell>
        </row>
        <row r="30">
          <cell r="A30">
            <v>11</v>
          </cell>
          <cell r="B30" t="str">
            <v>浙江 Zhejiang</v>
          </cell>
        </row>
        <row r="31">
          <cell r="A31">
            <v>12</v>
          </cell>
          <cell r="B31" t="str">
            <v>安徽 Anhui</v>
          </cell>
        </row>
        <row r="32">
          <cell r="A32">
            <v>13</v>
          </cell>
          <cell r="B32" t="str">
            <v>福建 Fujian</v>
          </cell>
        </row>
        <row r="33">
          <cell r="A33">
            <v>14</v>
          </cell>
          <cell r="B33" t="str">
            <v>江西 Jiangxi</v>
          </cell>
        </row>
        <row r="34">
          <cell r="A34">
            <v>15</v>
          </cell>
          <cell r="B34" t="str">
            <v>山东 Shandong</v>
          </cell>
        </row>
        <row r="35">
          <cell r="A35">
            <v>16</v>
          </cell>
          <cell r="B35" t="str">
            <v>河南 Henan</v>
          </cell>
        </row>
        <row r="36">
          <cell r="A36">
            <v>17</v>
          </cell>
          <cell r="B36" t="str">
            <v>湖北 Hubei</v>
          </cell>
        </row>
        <row r="37">
          <cell r="A37">
            <v>18</v>
          </cell>
          <cell r="B37" t="str">
            <v>湖南 Hunan</v>
          </cell>
        </row>
        <row r="38">
          <cell r="A38">
            <v>19</v>
          </cell>
          <cell r="B38" t="str">
            <v>广东 Guangdong</v>
          </cell>
        </row>
        <row r="39">
          <cell r="A39">
            <v>20</v>
          </cell>
          <cell r="B39" t="str">
            <v>广西 Guangxi</v>
          </cell>
        </row>
        <row r="40">
          <cell r="A40">
            <v>21</v>
          </cell>
          <cell r="B40" t="str">
            <v>海南 Hainan</v>
          </cell>
        </row>
        <row r="41">
          <cell r="A41">
            <v>22</v>
          </cell>
          <cell r="B41" t="str">
            <v>重庆 Chongqing</v>
          </cell>
        </row>
        <row r="42">
          <cell r="A42">
            <v>23</v>
          </cell>
          <cell r="B42" t="str">
            <v>四川 Sichuan</v>
          </cell>
        </row>
        <row r="43">
          <cell r="A43">
            <v>24</v>
          </cell>
          <cell r="B43" t="str">
            <v>贵州 Guizhou</v>
          </cell>
        </row>
        <row r="44">
          <cell r="A44">
            <v>25</v>
          </cell>
          <cell r="B44" t="str">
            <v>云南 Yunnan</v>
          </cell>
        </row>
        <row r="45">
          <cell r="A45">
            <v>26</v>
          </cell>
          <cell r="B45" t="str">
            <v>陕西 Shaanxi</v>
          </cell>
        </row>
        <row r="46">
          <cell r="A46">
            <v>27</v>
          </cell>
          <cell r="B46" t="str">
            <v>甘肃 Gansu</v>
          </cell>
        </row>
        <row r="47">
          <cell r="A47">
            <v>28</v>
          </cell>
          <cell r="B47" t="str">
            <v>青海 Qinghai</v>
          </cell>
        </row>
        <row r="48">
          <cell r="A48">
            <v>29</v>
          </cell>
          <cell r="B48" t="str">
            <v>宁夏 Ningxia</v>
          </cell>
        </row>
        <row r="49">
          <cell r="A49">
            <v>30</v>
          </cell>
          <cell r="B49" t="str">
            <v>新疆 Xinjiang</v>
          </cell>
        </row>
        <row r="50">
          <cell r="A50">
            <v>31</v>
          </cell>
          <cell r="B50" t="str">
            <v>其他（如香港） Other (e.g., Hong Kong)</v>
          </cell>
        </row>
      </sheetData>
      <sheetData sheetId="15"/>
      <sheetData sheetId="16"/>
      <sheetData sheetId="17"/>
      <sheetData sheetId="18"/>
      <sheetData sheetId="19"/>
      <sheetData sheetId="20"/>
    </sheetDataSet>
  </externalBook>
</externalLink>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XXX@XXX.gov.hk"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1">
    <pageSetUpPr fitToPage="1"/>
  </sheetPr>
  <dimension ref="A1:J72"/>
  <sheetViews>
    <sheetView tabSelected="1" view="pageBreakPreview" zoomScale="130" zoomScaleNormal="130" zoomScaleSheetLayoutView="130" workbookViewId="0">
      <selection activeCell="G12" sqref="G12:H12"/>
    </sheetView>
  </sheetViews>
  <sheetFormatPr defaultColWidth="9" defaultRowHeight="15.75"/>
  <cols>
    <col min="1" max="1" width="27" style="1" customWidth="1"/>
    <col min="2" max="2" width="17" style="1" customWidth="1"/>
    <col min="3" max="3" width="10.5" style="1" customWidth="1"/>
    <col min="4" max="4" width="10.75" style="1" customWidth="1"/>
    <col min="5" max="5" width="11.125" style="1" customWidth="1"/>
    <col min="6" max="6" width="13.75" style="1" customWidth="1"/>
    <col min="7" max="8" width="10.75" style="1" customWidth="1"/>
    <col min="9" max="9" width="10.875" style="1" customWidth="1"/>
    <col min="10" max="10" width="13.875" style="1" customWidth="1"/>
    <col min="11" max="16384" width="9" style="1"/>
  </cols>
  <sheetData>
    <row r="1" spans="1:10" s="22" customFormat="1" ht="18.75" customHeight="1">
      <c r="H1" s="287" t="s">
        <v>499</v>
      </c>
      <c r="I1" s="287"/>
      <c r="J1" s="287"/>
    </row>
    <row r="2" spans="1:10" s="22" customFormat="1" ht="18.75" customHeight="1">
      <c r="A2" s="192" t="s">
        <v>473</v>
      </c>
    </row>
    <row r="3" spans="1:10" s="22" customFormat="1">
      <c r="A3" s="149"/>
      <c r="B3" s="193"/>
      <c r="C3" s="193"/>
      <c r="D3" s="193"/>
    </row>
    <row r="4" spans="1:10" s="22" customFormat="1">
      <c r="A4" s="149" t="s">
        <v>180</v>
      </c>
      <c r="B4" s="272" t="s">
        <v>253</v>
      </c>
      <c r="C4" s="272"/>
      <c r="D4" s="272"/>
    </row>
    <row r="5" spans="1:10" s="22" customFormat="1">
      <c r="A5" s="149" t="s">
        <v>181</v>
      </c>
      <c r="B5" s="273" t="s">
        <v>487</v>
      </c>
      <c r="C5" s="273"/>
      <c r="D5" s="273"/>
    </row>
    <row r="6" spans="1:10" s="22" customFormat="1">
      <c r="A6" s="42" t="s">
        <v>209</v>
      </c>
      <c r="B6" s="150" t="s">
        <v>202</v>
      </c>
      <c r="C6" s="257">
        <v>1</v>
      </c>
      <c r="D6" s="257">
        <v>4</v>
      </c>
      <c r="E6" s="258">
        <v>2022</v>
      </c>
      <c r="F6" s="151" t="s">
        <v>217</v>
      </c>
      <c r="G6" s="257">
        <v>31</v>
      </c>
      <c r="H6" s="257">
        <v>3</v>
      </c>
      <c r="I6" s="258">
        <v>2023</v>
      </c>
      <c r="J6" s="152"/>
    </row>
    <row r="7" spans="1:10" s="22" customFormat="1">
      <c r="A7" s="42" t="s">
        <v>273</v>
      </c>
      <c r="B7" s="153"/>
      <c r="C7" s="154" t="s">
        <v>224</v>
      </c>
      <c r="D7" s="154" t="s">
        <v>223</v>
      </c>
      <c r="E7" s="151" t="s">
        <v>225</v>
      </c>
      <c r="F7" s="154"/>
      <c r="G7" s="154" t="s">
        <v>224</v>
      </c>
      <c r="H7" s="154" t="s">
        <v>223</v>
      </c>
      <c r="I7" s="151" t="s">
        <v>225</v>
      </c>
    </row>
    <row r="8" spans="1:10" s="22" customFormat="1" ht="18.75">
      <c r="A8" s="42" t="s">
        <v>329</v>
      </c>
      <c r="B8" s="188">
        <v>1000</v>
      </c>
      <c r="C8" s="153"/>
      <c r="D8" s="155"/>
      <c r="E8" s="153"/>
      <c r="F8" s="156"/>
    </row>
    <row r="9" spans="1:10" s="22" customFormat="1" ht="18" customHeight="1">
      <c r="A9" s="42" t="s">
        <v>328</v>
      </c>
      <c r="B9" s="189">
        <v>100</v>
      </c>
      <c r="C9" s="153"/>
      <c r="D9" s="155"/>
      <c r="E9" s="153"/>
      <c r="F9" s="156"/>
    </row>
    <row r="10" spans="1:10" s="22" customFormat="1">
      <c r="A10" s="42" t="s">
        <v>327</v>
      </c>
      <c r="B10" s="190">
        <v>2</v>
      </c>
      <c r="C10" s="153"/>
      <c r="D10" s="155"/>
      <c r="E10" s="153"/>
      <c r="F10" s="156"/>
    </row>
    <row r="11" spans="1:10" s="22" customFormat="1">
      <c r="A11" s="42" t="s">
        <v>326</v>
      </c>
      <c r="B11" s="190">
        <v>1996</v>
      </c>
      <c r="C11" s="153"/>
      <c r="D11" s="155"/>
      <c r="E11" s="153"/>
      <c r="F11" s="156"/>
      <c r="G11" s="157"/>
      <c r="H11" s="157"/>
    </row>
    <row r="12" spans="1:10" s="22" customFormat="1" ht="16.5">
      <c r="A12" s="158" t="s">
        <v>316</v>
      </c>
      <c r="B12" s="283" t="s">
        <v>324</v>
      </c>
      <c r="C12" s="284"/>
      <c r="D12" s="284"/>
      <c r="E12" s="284"/>
      <c r="F12" s="284"/>
      <c r="G12" s="282" t="s">
        <v>431</v>
      </c>
      <c r="H12" s="282"/>
    </row>
    <row r="13" spans="1:10" s="22" customFormat="1" ht="16.5">
      <c r="A13" s="158"/>
      <c r="B13" s="283" t="s">
        <v>325</v>
      </c>
      <c r="C13" s="284"/>
      <c r="D13" s="284"/>
      <c r="E13" s="284"/>
      <c r="F13" s="284"/>
      <c r="G13" s="282" t="s">
        <v>431</v>
      </c>
      <c r="H13" s="282"/>
    </row>
    <row r="14" spans="1:10" s="22" customFormat="1" ht="16.5">
      <c r="A14" s="158"/>
      <c r="B14" s="283" t="s">
        <v>323</v>
      </c>
      <c r="C14" s="284"/>
      <c r="D14" s="284"/>
      <c r="E14" s="284"/>
      <c r="F14" s="284"/>
      <c r="G14" s="285">
        <v>356</v>
      </c>
      <c r="H14" s="285"/>
    </row>
    <row r="15" spans="1:10" s="22" customFormat="1">
      <c r="A15" s="158" t="s">
        <v>317</v>
      </c>
      <c r="B15" s="195" t="s">
        <v>320</v>
      </c>
      <c r="C15" s="282" t="s">
        <v>432</v>
      </c>
      <c r="D15" s="282"/>
      <c r="E15" s="153"/>
      <c r="F15" s="156"/>
    </row>
    <row r="16" spans="1:10" s="22" customFormat="1">
      <c r="A16" s="158"/>
      <c r="B16" s="195" t="s">
        <v>319</v>
      </c>
      <c r="C16" s="285" t="s">
        <v>444</v>
      </c>
      <c r="D16" s="285"/>
      <c r="E16" s="153"/>
      <c r="F16" s="156"/>
    </row>
    <row r="17" spans="1:10" s="22" customFormat="1">
      <c r="A17" s="158" t="s">
        <v>318</v>
      </c>
      <c r="B17" s="195" t="s">
        <v>321</v>
      </c>
      <c r="C17" s="285" t="s">
        <v>433</v>
      </c>
      <c r="D17" s="285"/>
      <c r="E17" s="153"/>
      <c r="F17" s="156"/>
    </row>
    <row r="18" spans="1:10" s="22" customFormat="1" ht="16.5">
      <c r="A18" s="158"/>
      <c r="B18" s="195" t="s">
        <v>322</v>
      </c>
      <c r="C18" s="286" t="s">
        <v>434</v>
      </c>
      <c r="D18" s="285"/>
      <c r="E18" s="153"/>
      <c r="F18" s="156"/>
    </row>
    <row r="19" spans="1:10">
      <c r="A19" s="108"/>
    </row>
    <row r="20" spans="1:10">
      <c r="A20" s="159" t="s">
        <v>182</v>
      </c>
    </row>
    <row r="22" spans="1:10">
      <c r="A22" s="160" t="s">
        <v>250</v>
      </c>
      <c r="B22" s="160" t="s">
        <v>0</v>
      </c>
      <c r="C22" s="161" t="s">
        <v>190</v>
      </c>
      <c r="D22" s="162"/>
      <c r="E22" s="162"/>
      <c r="F22" s="162"/>
      <c r="G22" s="162"/>
      <c r="H22" s="162"/>
      <c r="I22" s="162"/>
      <c r="J22" s="163"/>
    </row>
    <row r="23" spans="1:10">
      <c r="A23" s="274" t="s">
        <v>289</v>
      </c>
      <c r="B23" s="164" t="s">
        <v>240</v>
      </c>
      <c r="C23" s="165" t="s">
        <v>183</v>
      </c>
      <c r="D23" s="166"/>
      <c r="E23" s="166"/>
      <c r="F23" s="166"/>
      <c r="G23" s="166"/>
      <c r="H23" s="166"/>
      <c r="I23" s="166"/>
      <c r="J23" s="167"/>
    </row>
    <row r="24" spans="1:10">
      <c r="A24" s="275"/>
      <c r="B24" s="164" t="s">
        <v>241</v>
      </c>
      <c r="C24" s="168" t="s">
        <v>184</v>
      </c>
      <c r="D24" s="169"/>
      <c r="E24" s="169"/>
      <c r="F24" s="169"/>
      <c r="G24" s="169"/>
      <c r="H24" s="169"/>
      <c r="I24" s="169"/>
      <c r="J24" s="170"/>
    </row>
    <row r="25" spans="1:10">
      <c r="A25" s="275"/>
      <c r="B25" s="164" t="s">
        <v>242</v>
      </c>
      <c r="C25" s="165" t="s">
        <v>249</v>
      </c>
      <c r="D25" s="166"/>
      <c r="E25" s="166"/>
      <c r="F25" s="166"/>
      <c r="G25" s="166"/>
      <c r="H25" s="166"/>
      <c r="I25" s="166"/>
      <c r="J25" s="167"/>
    </row>
    <row r="26" spans="1:10">
      <c r="A26" s="276"/>
      <c r="B26" s="164" t="s">
        <v>243</v>
      </c>
      <c r="C26" s="168" t="s">
        <v>410</v>
      </c>
      <c r="D26" s="169"/>
      <c r="E26" s="169"/>
      <c r="F26" s="169"/>
      <c r="G26" s="169"/>
      <c r="H26" s="169"/>
      <c r="I26" s="169"/>
      <c r="J26" s="170"/>
    </row>
    <row r="27" spans="1:10" ht="23.25" customHeight="1">
      <c r="A27" s="277" t="s">
        <v>288</v>
      </c>
      <c r="B27" s="171" t="s">
        <v>244</v>
      </c>
      <c r="C27" s="172" t="s">
        <v>185</v>
      </c>
      <c r="D27" s="173"/>
      <c r="E27" s="173"/>
      <c r="F27" s="173"/>
      <c r="G27" s="173"/>
      <c r="H27" s="173"/>
      <c r="I27" s="173"/>
      <c r="J27" s="174"/>
    </row>
    <row r="28" spans="1:10" ht="24" customHeight="1">
      <c r="A28" s="278"/>
      <c r="B28" s="171" t="s">
        <v>245</v>
      </c>
      <c r="C28" s="175" t="s">
        <v>186</v>
      </c>
      <c r="D28" s="176"/>
      <c r="E28" s="176"/>
      <c r="F28" s="176"/>
      <c r="G28" s="176"/>
      <c r="H28" s="176"/>
      <c r="I28" s="176"/>
      <c r="J28" s="177"/>
    </row>
    <row r="29" spans="1:10">
      <c r="A29" s="279" t="s">
        <v>290</v>
      </c>
      <c r="B29" s="178" t="s">
        <v>246</v>
      </c>
      <c r="C29" s="179" t="s">
        <v>187</v>
      </c>
      <c r="D29" s="180"/>
      <c r="E29" s="180"/>
      <c r="F29" s="180"/>
      <c r="G29" s="180"/>
      <c r="H29" s="180"/>
      <c r="I29" s="180"/>
      <c r="J29" s="181"/>
    </row>
    <row r="30" spans="1:10">
      <c r="A30" s="280"/>
      <c r="B30" s="178" t="s">
        <v>247</v>
      </c>
      <c r="C30" s="182" t="s">
        <v>188</v>
      </c>
      <c r="D30" s="183"/>
      <c r="E30" s="183"/>
      <c r="F30" s="183"/>
      <c r="G30" s="183"/>
      <c r="H30" s="183"/>
      <c r="I30" s="183"/>
      <c r="J30" s="184"/>
    </row>
    <row r="31" spans="1:10">
      <c r="A31" s="281"/>
      <c r="B31" s="178" t="s">
        <v>248</v>
      </c>
      <c r="C31" s="179" t="s">
        <v>189</v>
      </c>
      <c r="D31" s="180"/>
      <c r="E31" s="180"/>
      <c r="F31" s="180"/>
      <c r="G31" s="180"/>
      <c r="H31" s="180"/>
      <c r="I31" s="180"/>
      <c r="J31" s="181"/>
    </row>
    <row r="33" spans="1:10">
      <c r="B33" s="48"/>
      <c r="C33" s="48"/>
    </row>
    <row r="34" spans="1:10">
      <c r="A34" s="187"/>
      <c r="B34" s="1" t="s">
        <v>315</v>
      </c>
    </row>
    <row r="35" spans="1:10" ht="16.899999999999999" customHeight="1"/>
    <row r="36" spans="1:10" ht="49.9" customHeight="1">
      <c r="A36" s="270" t="s">
        <v>484</v>
      </c>
      <c r="B36" s="271"/>
      <c r="C36" s="271"/>
      <c r="D36" s="271"/>
      <c r="E36" s="271"/>
      <c r="F36" s="271"/>
      <c r="G36" s="271"/>
      <c r="H36" s="271"/>
      <c r="I36" s="271"/>
      <c r="J36" s="271"/>
    </row>
    <row r="37" spans="1:10">
      <c r="A37" s="24"/>
      <c r="B37" s="185">
        <f>C6</f>
        <v>1</v>
      </c>
      <c r="C37" s="185">
        <f>D6</f>
        <v>4</v>
      </c>
      <c r="D37" s="185">
        <f>E6</f>
        <v>2022</v>
      </c>
      <c r="E37" s="24"/>
      <c r="F37" s="24"/>
      <c r="G37" s="185">
        <f>G6</f>
        <v>31</v>
      </c>
      <c r="H37" s="185">
        <f>H6</f>
        <v>3</v>
      </c>
      <c r="I37" s="185">
        <f>I6</f>
        <v>2023</v>
      </c>
    </row>
    <row r="38" spans="1:10">
      <c r="A38" s="24"/>
      <c r="B38" s="24" t="s">
        <v>224</v>
      </c>
      <c r="C38" s="24" t="s">
        <v>223</v>
      </c>
      <c r="D38" s="24" t="s">
        <v>225</v>
      </c>
      <c r="E38" s="24"/>
      <c r="F38" s="24"/>
      <c r="G38" s="24" t="s">
        <v>224</v>
      </c>
      <c r="H38" s="24" t="s">
        <v>223</v>
      </c>
      <c r="I38" s="24" t="s">
        <v>225</v>
      </c>
    </row>
    <row r="39" spans="1:10">
      <c r="A39" s="24"/>
      <c r="B39" s="209" t="s">
        <v>430</v>
      </c>
      <c r="C39" s="209" t="s">
        <v>341</v>
      </c>
      <c r="D39" s="210" t="s">
        <v>335</v>
      </c>
      <c r="E39" s="24"/>
      <c r="F39" s="24"/>
      <c r="G39" s="197" t="s">
        <v>337</v>
      </c>
      <c r="H39" s="197" t="s">
        <v>340</v>
      </c>
      <c r="I39" s="210" t="s">
        <v>336</v>
      </c>
    </row>
    <row r="40" spans="1:10">
      <c r="A40" s="24">
        <v>1</v>
      </c>
      <c r="B40" s="186" t="s">
        <v>338</v>
      </c>
      <c r="C40" s="186" t="s">
        <v>338</v>
      </c>
      <c r="D40" s="24">
        <v>2002</v>
      </c>
      <c r="E40" s="24"/>
      <c r="F40" s="24">
        <v>1</v>
      </c>
      <c r="G40" s="186" t="s">
        <v>338</v>
      </c>
      <c r="H40" s="186" t="s">
        <v>338</v>
      </c>
      <c r="I40" s="24">
        <v>2002</v>
      </c>
    </row>
    <row r="41" spans="1:10">
      <c r="A41" s="24">
        <v>2</v>
      </c>
      <c r="B41" s="186" t="s">
        <v>365</v>
      </c>
      <c r="C41" s="186" t="s">
        <v>339</v>
      </c>
      <c r="D41" s="24">
        <v>2003</v>
      </c>
      <c r="E41" s="24"/>
      <c r="F41" s="24">
        <v>2</v>
      </c>
      <c r="G41" s="186" t="s">
        <v>339</v>
      </c>
      <c r="H41" s="186" t="s">
        <v>339</v>
      </c>
      <c r="I41" s="24">
        <v>2003</v>
      </c>
    </row>
    <row r="42" spans="1:10">
      <c r="A42" s="24">
        <v>3</v>
      </c>
      <c r="B42" s="186" t="s">
        <v>340</v>
      </c>
      <c r="C42" s="186" t="s">
        <v>340</v>
      </c>
      <c r="D42" s="24">
        <v>2004</v>
      </c>
      <c r="E42" s="24"/>
      <c r="F42" s="24">
        <v>3</v>
      </c>
      <c r="G42" s="186" t="s">
        <v>340</v>
      </c>
      <c r="H42" s="186" t="s">
        <v>340</v>
      </c>
      <c r="I42" s="24">
        <v>2004</v>
      </c>
    </row>
    <row r="43" spans="1:10">
      <c r="A43" s="24">
        <v>4</v>
      </c>
      <c r="B43" s="186" t="s">
        <v>341</v>
      </c>
      <c r="C43" s="186" t="s">
        <v>341</v>
      </c>
      <c r="D43" s="24">
        <v>2005</v>
      </c>
      <c r="E43" s="24"/>
      <c r="F43" s="24">
        <v>4</v>
      </c>
      <c r="G43" s="186" t="s">
        <v>341</v>
      </c>
      <c r="H43" s="186" t="s">
        <v>341</v>
      </c>
      <c r="I43" s="24">
        <v>2005</v>
      </c>
    </row>
    <row r="44" spans="1:10">
      <c r="A44" s="24">
        <v>5</v>
      </c>
      <c r="B44" s="186" t="s">
        <v>342</v>
      </c>
      <c r="C44" s="186" t="s">
        <v>342</v>
      </c>
      <c r="D44" s="24">
        <v>2006</v>
      </c>
      <c r="E44" s="24"/>
      <c r="F44" s="24">
        <v>5</v>
      </c>
      <c r="G44" s="186" t="s">
        <v>342</v>
      </c>
      <c r="H44" s="186" t="s">
        <v>342</v>
      </c>
      <c r="I44" s="24">
        <v>2006</v>
      </c>
    </row>
    <row r="45" spans="1:10">
      <c r="A45" s="24">
        <v>6</v>
      </c>
      <c r="B45" s="186" t="s">
        <v>343</v>
      </c>
      <c r="C45" s="186" t="s">
        <v>343</v>
      </c>
      <c r="D45" s="24">
        <v>2007</v>
      </c>
      <c r="E45" s="24"/>
      <c r="F45" s="24">
        <v>6</v>
      </c>
      <c r="G45" s="186" t="s">
        <v>343</v>
      </c>
      <c r="H45" s="186" t="s">
        <v>343</v>
      </c>
      <c r="I45" s="24">
        <v>2007</v>
      </c>
    </row>
    <row r="46" spans="1:10">
      <c r="A46" s="24">
        <v>7</v>
      </c>
      <c r="B46" s="186" t="s">
        <v>344</v>
      </c>
      <c r="C46" s="186" t="s">
        <v>344</v>
      </c>
      <c r="D46" s="24">
        <v>2008</v>
      </c>
      <c r="E46" s="24"/>
      <c r="F46" s="24">
        <v>7</v>
      </c>
      <c r="G46" s="186" t="s">
        <v>344</v>
      </c>
      <c r="H46" s="186" t="s">
        <v>344</v>
      </c>
      <c r="I46" s="24">
        <v>2008</v>
      </c>
    </row>
    <row r="47" spans="1:10">
      <c r="A47" s="24">
        <v>8</v>
      </c>
      <c r="B47" s="186" t="s">
        <v>345</v>
      </c>
      <c r="C47" s="186" t="s">
        <v>345</v>
      </c>
      <c r="D47" s="24">
        <v>2009</v>
      </c>
      <c r="E47" s="24"/>
      <c r="F47" s="24">
        <v>8</v>
      </c>
      <c r="G47" s="186" t="s">
        <v>345</v>
      </c>
      <c r="H47" s="186" t="s">
        <v>345</v>
      </c>
      <c r="I47" s="24">
        <v>2009</v>
      </c>
    </row>
    <row r="48" spans="1:10">
      <c r="A48" s="24">
        <v>9</v>
      </c>
      <c r="B48" s="186" t="s">
        <v>346</v>
      </c>
      <c r="C48" s="186" t="s">
        <v>346</v>
      </c>
      <c r="D48" s="24">
        <v>2010</v>
      </c>
      <c r="E48" s="24"/>
      <c r="F48" s="24">
        <v>9</v>
      </c>
      <c r="G48" s="186" t="s">
        <v>346</v>
      </c>
      <c r="H48" s="186" t="s">
        <v>346</v>
      </c>
      <c r="I48" s="24">
        <v>2010</v>
      </c>
    </row>
    <row r="49" spans="1:9">
      <c r="A49" s="24">
        <v>10</v>
      </c>
      <c r="B49" s="186" t="s">
        <v>347</v>
      </c>
      <c r="C49" s="186" t="s">
        <v>347</v>
      </c>
      <c r="D49" s="24">
        <v>2011</v>
      </c>
      <c r="E49" s="24"/>
      <c r="F49" s="24">
        <v>10</v>
      </c>
      <c r="G49" s="186" t="s">
        <v>347</v>
      </c>
      <c r="H49" s="186" t="s">
        <v>347</v>
      </c>
      <c r="I49" s="24">
        <v>2011</v>
      </c>
    </row>
    <row r="50" spans="1:9">
      <c r="A50" s="24">
        <v>11</v>
      </c>
      <c r="B50" s="186" t="s">
        <v>348</v>
      </c>
      <c r="C50" s="186" t="s">
        <v>348</v>
      </c>
      <c r="D50" s="24">
        <v>2012</v>
      </c>
      <c r="E50" s="24"/>
      <c r="F50" s="24">
        <v>11</v>
      </c>
      <c r="G50" s="186" t="s">
        <v>348</v>
      </c>
      <c r="H50" s="186" t="s">
        <v>348</v>
      </c>
      <c r="I50" s="24">
        <v>2012</v>
      </c>
    </row>
    <row r="51" spans="1:9">
      <c r="A51" s="24">
        <v>12</v>
      </c>
      <c r="B51" s="186" t="s">
        <v>349</v>
      </c>
      <c r="C51" s="186" t="s">
        <v>349</v>
      </c>
      <c r="D51" s="24">
        <v>2013</v>
      </c>
      <c r="E51" s="24"/>
      <c r="F51" s="24">
        <v>12</v>
      </c>
      <c r="G51" s="186" t="s">
        <v>349</v>
      </c>
      <c r="H51" s="186" t="s">
        <v>349</v>
      </c>
      <c r="I51" s="24">
        <v>2013</v>
      </c>
    </row>
    <row r="52" spans="1:9">
      <c r="A52" s="24">
        <v>13</v>
      </c>
      <c r="B52" s="186" t="s">
        <v>350</v>
      </c>
      <c r="C52" s="185"/>
      <c r="D52" s="24">
        <v>2014</v>
      </c>
      <c r="E52" s="24"/>
      <c r="F52" s="24">
        <v>13</v>
      </c>
      <c r="G52" s="186" t="s">
        <v>350</v>
      </c>
      <c r="H52" s="185"/>
      <c r="I52" s="24">
        <v>2014</v>
      </c>
    </row>
    <row r="53" spans="1:9">
      <c r="A53" s="24">
        <v>14</v>
      </c>
      <c r="B53" s="186" t="s">
        <v>351</v>
      </c>
      <c r="C53" s="185"/>
      <c r="D53" s="24">
        <v>2015</v>
      </c>
      <c r="E53" s="24"/>
      <c r="F53" s="24">
        <v>14</v>
      </c>
      <c r="G53" s="186" t="s">
        <v>351</v>
      </c>
      <c r="H53" s="185"/>
      <c r="I53" s="24">
        <v>2015</v>
      </c>
    </row>
    <row r="54" spans="1:9">
      <c r="A54" s="24">
        <v>15</v>
      </c>
      <c r="B54" s="186" t="s">
        <v>352</v>
      </c>
      <c r="C54" s="185"/>
      <c r="D54" s="24">
        <v>2016</v>
      </c>
      <c r="E54" s="24"/>
      <c r="F54" s="24">
        <v>15</v>
      </c>
      <c r="G54" s="186" t="s">
        <v>352</v>
      </c>
      <c r="H54" s="185"/>
      <c r="I54" s="24">
        <v>2016</v>
      </c>
    </row>
    <row r="55" spans="1:9">
      <c r="A55" s="24">
        <v>16</v>
      </c>
      <c r="B55" s="186" t="s">
        <v>353</v>
      </c>
      <c r="C55" s="185"/>
      <c r="D55" s="24">
        <v>2017</v>
      </c>
      <c r="E55" s="24"/>
      <c r="F55" s="24">
        <v>16</v>
      </c>
      <c r="G55" s="186" t="s">
        <v>353</v>
      </c>
      <c r="H55" s="185"/>
      <c r="I55" s="24">
        <v>2017</v>
      </c>
    </row>
    <row r="56" spans="1:9">
      <c r="A56" s="24">
        <v>17</v>
      </c>
      <c r="B56" s="186" t="s">
        <v>354</v>
      </c>
      <c r="C56" s="185"/>
      <c r="D56" s="24">
        <v>2018</v>
      </c>
      <c r="E56" s="24"/>
      <c r="F56" s="24">
        <v>17</v>
      </c>
      <c r="G56" s="186" t="s">
        <v>354</v>
      </c>
      <c r="H56" s="185"/>
      <c r="I56" s="24">
        <v>2018</v>
      </c>
    </row>
    <row r="57" spans="1:9">
      <c r="A57" s="24">
        <v>18</v>
      </c>
      <c r="B57" s="186" t="s">
        <v>355</v>
      </c>
      <c r="C57" s="185"/>
      <c r="D57" s="24">
        <v>2019</v>
      </c>
      <c r="E57" s="24"/>
      <c r="F57" s="24">
        <v>18</v>
      </c>
      <c r="G57" s="186" t="s">
        <v>355</v>
      </c>
      <c r="H57" s="185"/>
      <c r="I57" s="24">
        <v>2019</v>
      </c>
    </row>
    <row r="58" spans="1:9">
      <c r="A58" s="24">
        <v>19</v>
      </c>
      <c r="B58" s="186" t="s">
        <v>356</v>
      </c>
      <c r="C58" s="185"/>
      <c r="D58" s="24">
        <v>2020</v>
      </c>
      <c r="E58" s="24"/>
      <c r="F58" s="24">
        <v>19</v>
      </c>
      <c r="G58" s="186" t="s">
        <v>356</v>
      </c>
      <c r="H58" s="185"/>
      <c r="I58" s="24">
        <v>2020</v>
      </c>
    </row>
    <row r="59" spans="1:9">
      <c r="A59" s="24">
        <v>20</v>
      </c>
      <c r="B59" s="186" t="s">
        <v>357</v>
      </c>
      <c r="C59" s="185"/>
      <c r="D59" s="24">
        <v>2021</v>
      </c>
      <c r="E59" s="24"/>
      <c r="F59" s="24">
        <v>20</v>
      </c>
      <c r="G59" s="186" t="s">
        <v>357</v>
      </c>
      <c r="H59" s="185"/>
      <c r="I59" s="24">
        <v>2021</v>
      </c>
    </row>
    <row r="60" spans="1:9">
      <c r="A60" s="24">
        <v>21</v>
      </c>
      <c r="B60" s="186" t="s">
        <v>358</v>
      </c>
      <c r="C60" s="185"/>
      <c r="D60" s="24"/>
      <c r="E60" s="24"/>
      <c r="F60" s="24">
        <v>21</v>
      </c>
      <c r="G60" s="186" t="s">
        <v>358</v>
      </c>
      <c r="H60" s="185"/>
      <c r="I60" s="24"/>
    </row>
    <row r="61" spans="1:9">
      <c r="A61" s="24">
        <v>22</v>
      </c>
      <c r="B61" s="186" t="s">
        <v>359</v>
      </c>
      <c r="C61" s="185"/>
      <c r="D61" s="24"/>
      <c r="E61" s="24"/>
      <c r="F61" s="24">
        <v>22</v>
      </c>
      <c r="G61" s="186" t="s">
        <v>359</v>
      </c>
      <c r="H61" s="185"/>
      <c r="I61" s="24"/>
    </row>
    <row r="62" spans="1:9">
      <c r="A62" s="24">
        <v>23</v>
      </c>
      <c r="B62" s="186" t="s">
        <v>360</v>
      </c>
      <c r="C62" s="185"/>
      <c r="D62" s="24"/>
      <c r="E62" s="24"/>
      <c r="F62" s="24">
        <v>23</v>
      </c>
      <c r="G62" s="186" t="s">
        <v>360</v>
      </c>
      <c r="H62" s="185"/>
      <c r="I62" s="24"/>
    </row>
    <row r="63" spans="1:9">
      <c r="A63" s="24">
        <v>24</v>
      </c>
      <c r="B63" s="186" t="s">
        <v>361</v>
      </c>
      <c r="C63" s="185"/>
      <c r="D63" s="24"/>
      <c r="E63" s="24"/>
      <c r="F63" s="24">
        <v>24</v>
      </c>
      <c r="G63" s="186" t="s">
        <v>361</v>
      </c>
      <c r="H63" s="185"/>
      <c r="I63" s="24"/>
    </row>
    <row r="64" spans="1:9">
      <c r="A64" s="24">
        <v>25</v>
      </c>
      <c r="B64" s="186" t="s">
        <v>362</v>
      </c>
      <c r="C64" s="185"/>
      <c r="D64" s="24"/>
      <c r="E64" s="24"/>
      <c r="F64" s="24">
        <v>25</v>
      </c>
      <c r="G64" s="186" t="s">
        <v>362</v>
      </c>
      <c r="H64" s="185"/>
      <c r="I64" s="24"/>
    </row>
    <row r="65" spans="1:9">
      <c r="A65" s="24">
        <v>26</v>
      </c>
      <c r="B65" s="186" t="s">
        <v>333</v>
      </c>
      <c r="C65" s="185"/>
      <c r="D65" s="24"/>
      <c r="E65" s="24"/>
      <c r="F65" s="24">
        <v>26</v>
      </c>
      <c r="G65" s="186" t="s">
        <v>333</v>
      </c>
      <c r="H65" s="185"/>
      <c r="I65" s="24"/>
    </row>
    <row r="66" spans="1:9">
      <c r="A66" s="24">
        <v>27</v>
      </c>
      <c r="B66" s="186" t="s">
        <v>363</v>
      </c>
      <c r="C66" s="185"/>
      <c r="D66" s="24"/>
      <c r="E66" s="24"/>
      <c r="F66" s="24">
        <v>27</v>
      </c>
      <c r="G66" s="186" t="s">
        <v>363</v>
      </c>
      <c r="H66" s="185"/>
      <c r="I66" s="24"/>
    </row>
    <row r="67" spans="1:9">
      <c r="A67" s="24">
        <v>28</v>
      </c>
      <c r="B67" s="186" t="s">
        <v>332</v>
      </c>
      <c r="C67" s="185"/>
      <c r="D67" s="24"/>
      <c r="E67" s="24"/>
      <c r="F67" s="24">
        <v>28</v>
      </c>
      <c r="G67" s="186" t="s">
        <v>332</v>
      </c>
      <c r="H67" s="185"/>
      <c r="I67" s="24"/>
    </row>
    <row r="68" spans="1:9">
      <c r="A68" s="24">
        <v>29</v>
      </c>
      <c r="B68" s="186" t="s">
        <v>364</v>
      </c>
      <c r="C68" s="185"/>
      <c r="D68" s="24"/>
      <c r="E68" s="24"/>
      <c r="F68" s="24">
        <v>29</v>
      </c>
      <c r="G68" s="186" t="s">
        <v>364</v>
      </c>
      <c r="H68" s="185"/>
      <c r="I68" s="24"/>
    </row>
    <row r="69" spans="1:9">
      <c r="A69" s="24">
        <v>30</v>
      </c>
      <c r="B69" s="186" t="s">
        <v>334</v>
      </c>
      <c r="C69" s="185"/>
      <c r="D69" s="24"/>
      <c r="E69" s="24"/>
      <c r="F69" s="24">
        <v>30</v>
      </c>
      <c r="G69" s="186" t="s">
        <v>334</v>
      </c>
      <c r="H69" s="185"/>
      <c r="I69" s="24"/>
    </row>
    <row r="70" spans="1:9">
      <c r="A70" s="24">
        <v>31</v>
      </c>
      <c r="B70" s="186" t="s">
        <v>337</v>
      </c>
      <c r="C70" s="185"/>
      <c r="D70" s="24"/>
      <c r="E70" s="24"/>
      <c r="F70" s="24">
        <v>31</v>
      </c>
      <c r="G70" s="186" t="s">
        <v>337</v>
      </c>
      <c r="H70" s="185"/>
      <c r="I70" s="24"/>
    </row>
    <row r="71" spans="1:9">
      <c r="A71" s="24"/>
      <c r="B71" s="24"/>
      <c r="C71" s="24"/>
      <c r="D71" s="24"/>
      <c r="E71" s="24"/>
      <c r="F71" s="24"/>
      <c r="G71" s="24"/>
      <c r="H71" s="24"/>
      <c r="I71" s="24"/>
    </row>
    <row r="72" spans="1:9">
      <c r="A72" s="24"/>
      <c r="B72" s="24"/>
      <c r="C72" s="24"/>
      <c r="D72" s="24"/>
      <c r="E72" s="24"/>
      <c r="F72" s="24"/>
      <c r="G72" s="24"/>
      <c r="H72" s="24"/>
      <c r="I72" s="24"/>
    </row>
  </sheetData>
  <sheetProtection algorithmName="SHA-512" hashValue="buq+1k2ya4KMogsnf1bKLSxDdgCIJAepfl6RgOrGVrIdPRnEmu8Z3QZ638NqS6KAJ+B+YDL0Xk1NxbXrQBzkTw==" saltValue="RNgmHFvIFWclsKJI/Ft0kg==" spinCount="100000" sheet="1" selectLockedCells="1"/>
  <mergeCells count="17">
    <mergeCell ref="H1:J1"/>
    <mergeCell ref="A36:J36"/>
    <mergeCell ref="B4:D4"/>
    <mergeCell ref="B5:D5"/>
    <mergeCell ref="A23:A26"/>
    <mergeCell ref="A27:A28"/>
    <mergeCell ref="A29:A31"/>
    <mergeCell ref="G12:H12"/>
    <mergeCell ref="B13:F13"/>
    <mergeCell ref="B14:F14"/>
    <mergeCell ref="C15:D15"/>
    <mergeCell ref="C16:D16"/>
    <mergeCell ref="C17:D17"/>
    <mergeCell ref="B12:F12"/>
    <mergeCell ref="C18:D18"/>
    <mergeCell ref="G13:H13"/>
    <mergeCell ref="G14:H14"/>
  </mergeCells>
  <phoneticPr fontId="1" type="noConversion"/>
  <dataValidations count="4">
    <dataValidation type="whole" allowBlank="1" showInputMessage="1" showErrorMessage="1" sqref="E6">
      <formula1>2010</formula1>
      <formula2>2050</formula2>
    </dataValidation>
    <dataValidation type="whole" allowBlank="1" showInputMessage="1" showErrorMessage="1" sqref="D6 H6">
      <formula1>1</formula1>
      <formula2>12</formula2>
    </dataValidation>
    <dataValidation type="whole" allowBlank="1" showInputMessage="1" showErrorMessage="1" sqref="C6 G6">
      <formula1>1</formula1>
      <formula2>31</formula2>
    </dataValidation>
    <dataValidation type="whole" allowBlank="1" showInputMessage="1" showErrorMessage="1" sqref="I6">
      <formula1>2010</formula1>
      <formula2>2050</formula2>
    </dataValidation>
  </dataValidations>
  <hyperlinks>
    <hyperlink ref="C18" r:id="rId1"/>
  </hyperlinks>
  <printOptions horizontalCentered="1"/>
  <pageMargins left="0.70866141732283472" right="0.70866141732283472" top="0.74803149606299213" bottom="0.74803149606299213" header="0.31496062992125984" footer="0.31496062992125984"/>
  <pageSetup paperSize="9" scale="81" orientation="landscape"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10">
    <tabColor rgb="FF6CDA6C"/>
    <pageSetUpPr fitToPage="1"/>
  </sheetPr>
  <dimension ref="A1:K52"/>
  <sheetViews>
    <sheetView view="pageBreakPreview" zoomScaleNormal="85" zoomScaleSheetLayoutView="100" workbookViewId="0">
      <selection activeCell="D13" sqref="D13"/>
    </sheetView>
  </sheetViews>
  <sheetFormatPr defaultColWidth="9" defaultRowHeight="15.75"/>
  <cols>
    <col min="1" max="1" width="18.625" style="1" customWidth="1"/>
    <col min="2" max="2" width="28.625" style="1" customWidth="1"/>
    <col min="3" max="3" width="20.25" style="1" customWidth="1"/>
    <col min="4" max="4" width="19.125" style="1" customWidth="1"/>
    <col min="5" max="5" width="19" style="1" customWidth="1"/>
    <col min="6" max="6" width="12.25" style="1" customWidth="1"/>
    <col min="7" max="7" width="12.375" style="1" customWidth="1"/>
    <col min="8" max="8" width="14.125" style="1" customWidth="1"/>
    <col min="9" max="9" width="12.375" style="1" customWidth="1"/>
    <col min="10" max="10" width="5.625" style="1" customWidth="1"/>
    <col min="11" max="16384" width="9" style="1"/>
  </cols>
  <sheetData>
    <row r="1" spans="1:11" s="22" customFormat="1">
      <c r="A1" s="23" t="str">
        <f>'Basic information'!A4</f>
        <v xml:space="preserve">Project: </v>
      </c>
      <c r="B1" s="23" t="str">
        <f>'Basic information'!B4</f>
        <v>"Paper Approach" Carbon Audit</v>
      </c>
    </row>
    <row r="2" spans="1:11" s="22" customFormat="1">
      <c r="A2" s="23" t="str">
        <f>'Basic information'!A5</f>
        <v xml:space="preserve">Venue: </v>
      </c>
      <c r="B2" s="23" t="str">
        <f>'Basic information'!B5</f>
        <v>Sample Venue</v>
      </c>
      <c r="C2" s="23"/>
      <c r="D2" s="23"/>
      <c r="E2" s="23"/>
      <c r="F2" s="23"/>
      <c r="G2" s="23"/>
    </row>
    <row r="3" spans="1:11" s="22" customFormat="1">
      <c r="A3" s="23" t="str">
        <f>'Basic information'!A6</f>
        <v>Reporting Period:</v>
      </c>
      <c r="B3" s="25" t="str">
        <f>'Basic information'!B6</f>
        <v>From</v>
      </c>
      <c r="C3" s="26">
        <f>'Basic information'!B37</f>
        <v>1</v>
      </c>
      <c r="D3" s="26">
        <f>'Basic information'!C37</f>
        <v>4</v>
      </c>
      <c r="E3" s="26">
        <f>'Basic information'!D37</f>
        <v>2022</v>
      </c>
      <c r="F3" s="27" t="str">
        <f>'Basic information'!F6</f>
        <v>To</v>
      </c>
      <c r="G3" s="26">
        <f>'Basic information'!G37</f>
        <v>31</v>
      </c>
      <c r="H3" s="26">
        <f>'Basic information'!H37</f>
        <v>3</v>
      </c>
      <c r="I3" s="28">
        <f>'Basic information'!I37</f>
        <v>2023</v>
      </c>
    </row>
    <row r="4" spans="1:11" s="22" customFormat="1">
      <c r="A4" s="23"/>
      <c r="B4" s="25"/>
      <c r="C4" s="29" t="str">
        <f>'Basic information'!B38</f>
        <v>(DD)</v>
      </c>
      <c r="D4" s="29" t="str">
        <f>'Basic information'!C38</f>
        <v>(MM)</v>
      </c>
      <c r="E4" s="29" t="str">
        <f>'Basic information'!D38</f>
        <v>(YYYY)</v>
      </c>
      <c r="F4" s="29"/>
      <c r="G4" s="29" t="str">
        <f>'Basic information'!G38</f>
        <v>(DD)</v>
      </c>
      <c r="H4" s="29" t="str">
        <f>'Basic information'!H38</f>
        <v>(MM)</v>
      </c>
      <c r="I4" s="29" t="str">
        <f>'Basic information'!I38</f>
        <v>(YYYY)</v>
      </c>
    </row>
    <row r="5" spans="1:11">
      <c r="A5" s="30"/>
      <c r="B5" s="30"/>
      <c r="C5" s="30"/>
      <c r="D5" s="30"/>
      <c r="E5" s="30"/>
      <c r="F5" s="30"/>
      <c r="G5" s="30"/>
    </row>
    <row r="6" spans="1:11">
      <c r="A6" s="332" t="s">
        <v>263</v>
      </c>
      <c r="B6" s="332"/>
      <c r="C6" s="332"/>
      <c r="D6" s="332"/>
      <c r="E6" s="332"/>
      <c r="F6" s="92"/>
    </row>
    <row r="7" spans="1:11" ht="16.5">
      <c r="A7" s="315" t="s">
        <v>76</v>
      </c>
      <c r="B7" s="333"/>
      <c r="C7" s="84" t="s">
        <v>24</v>
      </c>
      <c r="D7" s="315" t="s">
        <v>23</v>
      </c>
      <c r="E7" s="317"/>
      <c r="F7" s="84" t="s">
        <v>25</v>
      </c>
      <c r="I7" s="93"/>
    </row>
    <row r="8" spans="1:11" ht="16.5">
      <c r="A8" s="315" t="s">
        <v>80</v>
      </c>
      <c r="B8" s="333"/>
      <c r="C8" s="84" t="s">
        <v>81</v>
      </c>
      <c r="D8" s="315" t="s">
        <v>82</v>
      </c>
      <c r="E8" s="317"/>
      <c r="F8" s="84" t="s">
        <v>83</v>
      </c>
    </row>
    <row r="9" spans="1:11" ht="15.75" customHeight="1">
      <c r="A9" s="290" t="s">
        <v>199</v>
      </c>
      <c r="B9" s="290" t="s">
        <v>313</v>
      </c>
      <c r="C9" s="290" t="s">
        <v>200</v>
      </c>
      <c r="D9" s="318" t="s">
        <v>269</v>
      </c>
      <c r="E9" s="320"/>
      <c r="F9" s="338" t="s">
        <v>197</v>
      </c>
    </row>
    <row r="10" spans="1:11" ht="69.75" customHeight="1">
      <c r="A10" s="290"/>
      <c r="B10" s="290"/>
      <c r="C10" s="290"/>
      <c r="D10" s="321"/>
      <c r="E10" s="323"/>
      <c r="F10" s="339"/>
    </row>
    <row r="11" spans="1:11" s="39" customFormat="1" ht="39.950000000000003" customHeight="1">
      <c r="A11" s="335" t="str">
        <f>B2</f>
        <v>Sample Venue</v>
      </c>
      <c r="B11" s="90" t="s">
        <v>485</v>
      </c>
      <c r="C11" s="91"/>
      <c r="D11" s="21" t="s">
        <v>498</v>
      </c>
      <c r="E11" s="5">
        <f>IF(B11="",0,HLOOKUP(D11,B$36:I$38,3,FALSE))</f>
        <v>0.21</v>
      </c>
      <c r="F11" s="94" t="str">
        <f>IF(C11="","",IF(B11="",0,IF(C11=0,0,VLOOKUP(B11,B$32:C$34,2,FALSE)))*C11*E11/1000)</f>
        <v/>
      </c>
      <c r="K11" s="16" t="str">
        <f>D11</f>
        <v>(Year 2022/23)</v>
      </c>
    </row>
    <row r="12" spans="1:11" s="39" customFormat="1" ht="39.950000000000003" customHeight="1">
      <c r="A12" s="336"/>
      <c r="B12" s="20" t="s">
        <v>450</v>
      </c>
      <c r="C12" s="259"/>
      <c r="D12" s="19" t="str">
        <f>IF(B12="Restaurants and catering services",D11,IF(B12="Other commercial, residential and institutional purposes",D11,""))</f>
        <v/>
      </c>
      <c r="E12" s="5" t="str">
        <f>IF(C12="","",IF(B12="",0,HLOOKUP(D12,B$36:I$38,3,FALSE)))</f>
        <v/>
      </c>
      <c r="F12" s="94" t="str">
        <f>IF(C12="","",IF(B12="",0,IF(C12=0,0,VLOOKUP(B12,B$32:C$34,2,FALSE)))*C12*E12/1000)</f>
        <v/>
      </c>
      <c r="K12" s="17" t="str">
        <f>HLOOKUP(MATCH(D11,B36:H36)+1,B35:H36,2)</f>
        <v>(Year 2022/23)</v>
      </c>
    </row>
    <row r="13" spans="1:11" s="39" customFormat="1" ht="39.950000000000003" customHeight="1">
      <c r="A13" s="336"/>
      <c r="B13" s="90" t="s">
        <v>474</v>
      </c>
      <c r="C13" s="91"/>
      <c r="D13" s="21" t="s">
        <v>498</v>
      </c>
      <c r="E13" s="5">
        <f>IF(B13="",0,HLOOKUP(D13,B$36:I$38,3,FALSE))</f>
        <v>0.21</v>
      </c>
      <c r="F13" s="94" t="str">
        <f>IF(C13="","",IF(B13="",0,IF(C13=0,0,VLOOKUP(B13,B$32:C$34,2,FALSE)))*C13*E13/1000)</f>
        <v/>
      </c>
      <c r="K13" s="16"/>
    </row>
    <row r="14" spans="1:11" s="39" customFormat="1" ht="39.950000000000003" customHeight="1">
      <c r="A14" s="337"/>
      <c r="B14" s="20" t="s">
        <v>450</v>
      </c>
      <c r="C14" s="259" t="str">
        <f>IF(B14="Restaurants and catering services",0,IF(B14="Other commercial, residential and institutional purposes",0,""))</f>
        <v/>
      </c>
      <c r="D14" s="19" t="str">
        <f>IF(B14="- Please select if your premises have different water usage -","",D13)</f>
        <v/>
      </c>
      <c r="E14" s="5" t="str">
        <f>IF(C14="","",IF(B14="",0,HLOOKUP(D14,B$36:I$38,3,FALSE)))</f>
        <v/>
      </c>
      <c r="F14" s="94" t="str">
        <f>IF(C14="","",IF(B14="",0,IF(C14=0,0,VLOOKUP(B14,B$32:C$34,2,FALSE)))*C14*E14/1000)</f>
        <v/>
      </c>
      <c r="K14" s="17"/>
    </row>
    <row r="15" spans="1:11" s="39" customFormat="1" ht="39.950000000000003" customHeight="1">
      <c r="A15" s="83" t="s">
        <v>22</v>
      </c>
      <c r="B15" s="254"/>
      <c r="C15" s="95">
        <f>SUM(C11:C14)</f>
        <v>0</v>
      </c>
      <c r="D15" s="96"/>
      <c r="E15" s="96"/>
      <c r="F15" s="6">
        <f>SUM(F11:F14)</f>
        <v>0</v>
      </c>
    </row>
    <row r="17" spans="1:8" ht="18.75">
      <c r="A17" s="340" t="s">
        <v>455</v>
      </c>
      <c r="B17" s="340"/>
      <c r="C17" s="291" t="s">
        <v>457</v>
      </c>
      <c r="D17" s="291"/>
      <c r="E17" s="291"/>
    </row>
    <row r="18" spans="1:8" ht="31.5" customHeight="1">
      <c r="A18" s="341" t="s">
        <v>458</v>
      </c>
      <c r="B18" s="341"/>
      <c r="C18" s="342" t="s">
        <v>460</v>
      </c>
      <c r="D18" s="342"/>
      <c r="E18" s="342"/>
    </row>
    <row r="19" spans="1:8" ht="31.5" customHeight="1">
      <c r="A19" s="341" t="s">
        <v>459</v>
      </c>
      <c r="B19" s="341"/>
      <c r="C19" s="342" t="s">
        <v>461</v>
      </c>
      <c r="D19" s="342"/>
      <c r="E19" s="342"/>
    </row>
    <row r="21" spans="1:8" ht="34.5" customHeight="1">
      <c r="A21" s="334" t="s">
        <v>252</v>
      </c>
      <c r="B21" s="334"/>
      <c r="C21" s="334"/>
      <c r="D21" s="334"/>
      <c r="E21" s="334"/>
      <c r="F21" s="334"/>
      <c r="G21" s="334"/>
      <c r="H21" s="334"/>
    </row>
    <row r="22" spans="1:8">
      <c r="A22" s="334"/>
      <c r="B22" s="334"/>
      <c r="C22" s="334"/>
      <c r="D22" s="334"/>
      <c r="E22" s="334"/>
      <c r="F22" s="334"/>
      <c r="G22" s="97"/>
      <c r="H22" s="97"/>
    </row>
    <row r="23" spans="1:8" ht="19.5">
      <c r="A23" s="22" t="s">
        <v>456</v>
      </c>
    </row>
    <row r="24" spans="1:8">
      <c r="A24" s="98" t="s">
        <v>42</v>
      </c>
      <c r="B24" s="46" t="s">
        <v>491</v>
      </c>
      <c r="C24" s="46" t="s">
        <v>492</v>
      </c>
      <c r="D24" s="46" t="s">
        <v>493</v>
      </c>
      <c r="E24" s="46" t="s">
        <v>494</v>
      </c>
      <c r="F24" s="46" t="s">
        <v>495</v>
      </c>
      <c r="G24" s="46" t="s">
        <v>496</v>
      </c>
      <c r="H24" s="46" t="s">
        <v>497</v>
      </c>
    </row>
    <row r="25" spans="1:8">
      <c r="A25" s="99" t="s">
        <v>43</v>
      </c>
      <c r="B25" s="255">
        <v>0.20300000000000001</v>
      </c>
      <c r="C25" s="255">
        <v>0.219</v>
      </c>
      <c r="D25" s="255">
        <v>0.2</v>
      </c>
      <c r="E25" s="265">
        <v>0.2</v>
      </c>
      <c r="F25" s="265">
        <v>0.21</v>
      </c>
      <c r="G25" s="265">
        <v>0.21</v>
      </c>
      <c r="H25" s="265">
        <v>0.21</v>
      </c>
    </row>
    <row r="26" spans="1:8">
      <c r="E26" s="100"/>
    </row>
    <row r="27" spans="1:8">
      <c r="A27" s="101" t="s">
        <v>231</v>
      </c>
      <c r="B27" s="102"/>
      <c r="C27" s="102"/>
      <c r="D27" s="102"/>
      <c r="E27" s="102"/>
    </row>
    <row r="28" spans="1:8">
      <c r="A28" s="48"/>
      <c r="B28" s="48"/>
    </row>
    <row r="29" spans="1:8">
      <c r="A29" s="80"/>
      <c r="B29" s="1" t="s">
        <v>315</v>
      </c>
    </row>
    <row r="30" spans="1:8">
      <c r="A30" s="40"/>
      <c r="B30" s="1" t="s">
        <v>305</v>
      </c>
    </row>
    <row r="32" spans="1:8">
      <c r="B32" s="18" t="s">
        <v>404</v>
      </c>
      <c r="C32" s="13">
        <v>0</v>
      </c>
    </row>
    <row r="33" spans="1:10">
      <c r="A33" s="14">
        <v>1</v>
      </c>
      <c r="B33" s="13" t="s">
        <v>44</v>
      </c>
      <c r="C33" s="14">
        <v>0.7</v>
      </c>
      <c r="H33" s="14"/>
    </row>
    <row r="34" spans="1:10" ht="15.75" customHeight="1">
      <c r="A34" s="14">
        <v>2</v>
      </c>
      <c r="B34" s="15" t="s">
        <v>230</v>
      </c>
      <c r="C34" s="14">
        <v>1</v>
      </c>
      <c r="H34" s="14"/>
    </row>
    <row r="35" spans="1:10">
      <c r="B35" s="13">
        <v>1</v>
      </c>
      <c r="C35" s="13">
        <v>2</v>
      </c>
      <c r="D35" s="13">
        <v>3</v>
      </c>
      <c r="E35" s="13">
        <v>4</v>
      </c>
      <c r="F35" s="13">
        <v>5</v>
      </c>
      <c r="G35" s="13">
        <v>6</v>
      </c>
      <c r="H35" s="14">
        <v>7</v>
      </c>
      <c r="I35" s="13"/>
      <c r="J35" s="14"/>
    </row>
    <row r="36" spans="1:10">
      <c r="B36" s="13" t="str">
        <f t="shared" ref="B36:H36" si="0">"(Year "&amp;B37&amp;")"</f>
        <v>(Year 2016/17)</v>
      </c>
      <c r="C36" s="13" t="str">
        <f t="shared" si="0"/>
        <v>(Year 2017/18)</v>
      </c>
      <c r="D36" s="13" t="str">
        <f t="shared" si="0"/>
        <v>(Year 2018/19)</v>
      </c>
      <c r="E36" s="13" t="str">
        <f t="shared" si="0"/>
        <v>(Year 2019/20)</v>
      </c>
      <c r="F36" s="13" t="str">
        <f t="shared" si="0"/>
        <v>(Year 2020/21)</v>
      </c>
      <c r="G36" s="13" t="str">
        <f t="shared" si="0"/>
        <v>(Year 2021/22)</v>
      </c>
      <c r="H36" s="13" t="str">
        <f t="shared" si="0"/>
        <v>(Year 2022/23)</v>
      </c>
      <c r="I36" s="13"/>
    </row>
    <row r="37" spans="1:10">
      <c r="B37" s="13" t="str">
        <f t="shared" ref="B37:G38" si="1">B24</f>
        <v>2016/17</v>
      </c>
      <c r="C37" s="13" t="str">
        <f t="shared" si="1"/>
        <v>2017/18</v>
      </c>
      <c r="D37" s="13" t="str">
        <f t="shared" si="1"/>
        <v>2018/19</v>
      </c>
      <c r="E37" s="13" t="str">
        <f t="shared" si="1"/>
        <v>2019/20</v>
      </c>
      <c r="F37" s="13" t="str">
        <f t="shared" si="1"/>
        <v>2020/21</v>
      </c>
      <c r="G37" s="13" t="str">
        <f t="shared" si="1"/>
        <v>2021/22</v>
      </c>
      <c r="H37" s="14" t="str">
        <f>H24</f>
        <v>2022/23</v>
      </c>
      <c r="I37" s="13"/>
    </row>
    <row r="38" spans="1:10">
      <c r="B38" s="251">
        <f t="shared" si="1"/>
        <v>0.20300000000000001</v>
      </c>
      <c r="C38" s="251">
        <f t="shared" si="1"/>
        <v>0.219</v>
      </c>
      <c r="D38" s="251">
        <f t="shared" si="1"/>
        <v>0.2</v>
      </c>
      <c r="E38" s="251">
        <f t="shared" si="1"/>
        <v>0.2</v>
      </c>
      <c r="F38" s="251">
        <f t="shared" si="1"/>
        <v>0.21</v>
      </c>
      <c r="G38" s="251">
        <f t="shared" si="1"/>
        <v>0.21</v>
      </c>
      <c r="H38" s="14">
        <f>H25</f>
        <v>0.21</v>
      </c>
      <c r="I38" s="14"/>
    </row>
    <row r="39" spans="1:10">
      <c r="B39" s="13"/>
      <c r="C39" s="13"/>
      <c r="D39" s="13"/>
      <c r="E39" s="13"/>
      <c r="F39" s="13"/>
      <c r="G39" s="13"/>
      <c r="H39" s="14"/>
    </row>
    <row r="52" spans="10:10">
      <c r="J52" s="79">
        <f>SUM(J41,J44,J47)</f>
        <v>0</v>
      </c>
    </row>
  </sheetData>
  <sheetProtection algorithmName="SHA-512" hashValue="B6Xu9RpqCrH0zyak4q4wGX0H0Jcpcn/reXpCFEBmQbMyLeYJ/BcCthIXVPhySCLv99E3a0z3kIKpqzO4w2Xkew==" saltValue="UkIjzM62S2It7iK19qilHA==" spinCount="100000" sheet="1" selectLockedCells="1"/>
  <mergeCells count="19">
    <mergeCell ref="A22:F22"/>
    <mergeCell ref="A11:A14"/>
    <mergeCell ref="A9:A10"/>
    <mergeCell ref="C9:C10"/>
    <mergeCell ref="A21:H21"/>
    <mergeCell ref="F9:F10"/>
    <mergeCell ref="B9:B10"/>
    <mergeCell ref="A17:B17"/>
    <mergeCell ref="A18:B18"/>
    <mergeCell ref="A19:B19"/>
    <mergeCell ref="C18:E18"/>
    <mergeCell ref="C17:E17"/>
    <mergeCell ref="C19:E19"/>
    <mergeCell ref="A6:E6"/>
    <mergeCell ref="D9:E10"/>
    <mergeCell ref="D8:E8"/>
    <mergeCell ref="D7:E7"/>
    <mergeCell ref="A7:B7"/>
    <mergeCell ref="A8:B8"/>
  </mergeCells>
  <phoneticPr fontId="1" type="noConversion"/>
  <conditionalFormatting sqref="B14">
    <cfRule type="containsText" dxfId="6" priority="7" stopIfTrue="1" operator="containsText" text="Other commercial, residential and institutional purposes">
      <formula>NOT(ISERROR(SEARCH("Other commercial, residential and institutional purposes",B14)))</formula>
    </cfRule>
    <cfRule type="containsText" dxfId="5" priority="8" stopIfTrue="1" operator="containsText" text="Restaurants and catering services">
      <formula>NOT(ISERROR(SEARCH("Restaurants and catering services",B14)))</formula>
    </cfRule>
  </conditionalFormatting>
  <conditionalFormatting sqref="C14">
    <cfRule type="notContainsBlanks" dxfId="4" priority="6" stopIfTrue="1">
      <formula>LEN(TRIM(C14))&gt;0</formula>
    </cfRule>
  </conditionalFormatting>
  <conditionalFormatting sqref="C12">
    <cfRule type="notContainsBlanks" dxfId="3" priority="4" stopIfTrue="1">
      <formula>LEN(TRIM(C12))&gt;0</formula>
    </cfRule>
  </conditionalFormatting>
  <conditionalFormatting sqref="F11:F14">
    <cfRule type="notContainsBlanks" dxfId="2" priority="3" stopIfTrue="1">
      <formula>LEN(TRIM(F11))&gt;0</formula>
    </cfRule>
  </conditionalFormatting>
  <conditionalFormatting sqref="B12">
    <cfRule type="containsText" dxfId="1" priority="1" stopIfTrue="1" operator="containsText" text="Other commercial, residential and institutional purposes">
      <formula>NOT(ISERROR(SEARCH("Other commercial, residential and institutional purposes",B12)))</formula>
    </cfRule>
    <cfRule type="containsText" dxfId="0" priority="2" stopIfTrue="1" operator="containsText" text="Restaurants and catering services">
      <formula>NOT(ISERROR(SEARCH("Restaurants and catering services",B12)))</formula>
    </cfRule>
  </conditionalFormatting>
  <dataValidations count="4">
    <dataValidation type="list" allowBlank="1" showInputMessage="1" showErrorMessage="1" sqref="B11 B13">
      <formula1>$B$33:$B$34</formula1>
    </dataValidation>
    <dataValidation type="list" allowBlank="1" sqref="B14 B12">
      <formula1>$B$33:$B$34</formula1>
    </dataValidation>
    <dataValidation type="list" allowBlank="1" showInputMessage="1" showErrorMessage="1" sqref="D13">
      <formula1>$B$36:$H$36</formula1>
    </dataValidation>
    <dataValidation type="list" allowBlank="1" showInputMessage="1" showErrorMessage="1" sqref="D11">
      <formula1>$B$36:$H$36</formula1>
    </dataValidation>
  </dataValidations>
  <pageMargins left="0.74803149606299213" right="0.74803149606299213" top="0.98425196850393704" bottom="0.98425196850393704" header="0.51181102362204722" footer="0.51181102362204722"/>
  <pageSetup paperSize="9" scale="68" orientation="landscape" r:id="rId1"/>
  <headerFooter alignWithMargins="0"/>
  <rowBreaks count="1" manualBreakCount="1">
    <brk id="11" max="8" man="1"/>
  </rowBreaks>
  <colBreaks count="1" manualBreakCount="1">
    <brk id="2" max="29"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11">
    <tabColor rgb="FFFFFF00"/>
    <pageSetUpPr fitToPage="1"/>
  </sheetPr>
  <dimension ref="A1:M107"/>
  <sheetViews>
    <sheetView view="pageBreakPreview" zoomScaleNormal="100" zoomScaleSheetLayoutView="100" workbookViewId="0">
      <selection activeCell="J12" sqref="J12"/>
    </sheetView>
  </sheetViews>
  <sheetFormatPr defaultColWidth="9" defaultRowHeight="15.75"/>
  <cols>
    <col min="1" max="2" width="9" style="1"/>
    <col min="3" max="3" width="23.25" style="1" customWidth="1"/>
    <col min="4" max="4" width="14.625" style="1" bestFit="1" customWidth="1"/>
    <col min="5" max="5" width="12.125" style="1" bestFit="1" customWidth="1"/>
    <col min="6" max="6" width="14.25" style="1" customWidth="1"/>
    <col min="7" max="7" width="14.875" style="1" customWidth="1"/>
    <col min="8" max="8" width="11.625" style="1" customWidth="1"/>
    <col min="9" max="9" width="13.625" style="1" bestFit="1" customWidth="1"/>
    <col min="10" max="10" width="13.625" style="1" customWidth="1"/>
    <col min="11" max="11" width="11.75" style="1" customWidth="1"/>
    <col min="12" max="12" width="30.875" style="211" bestFit="1" customWidth="1"/>
    <col min="13" max="13" width="10.875" style="211" bestFit="1" customWidth="1"/>
    <col min="14" max="16384" width="9" style="1"/>
  </cols>
  <sheetData>
    <row r="1" spans="1:13">
      <c r="A1" s="192" t="s">
        <v>0</v>
      </c>
      <c r="B1" s="22"/>
      <c r="C1" s="22"/>
      <c r="D1" s="22"/>
      <c r="E1" s="22"/>
      <c r="F1" s="22"/>
      <c r="G1" s="22"/>
      <c r="H1" s="22"/>
      <c r="I1" s="22"/>
      <c r="J1" s="22"/>
    </row>
    <row r="2" spans="1:13">
      <c r="A2" s="386" t="s">
        <v>1</v>
      </c>
      <c r="B2" s="386"/>
      <c r="C2" s="386"/>
      <c r="D2" s="386"/>
      <c r="E2" s="386"/>
      <c r="F2" s="387" t="str">
        <f>'Basic information'!B5</f>
        <v>Sample Venue</v>
      </c>
      <c r="G2" s="387"/>
      <c r="H2" s="387"/>
      <c r="I2" s="22"/>
      <c r="J2" s="22"/>
    </row>
    <row r="3" spans="1:13">
      <c r="A3" s="22" t="s">
        <v>5</v>
      </c>
      <c r="B3" s="22"/>
      <c r="C3" s="22"/>
      <c r="D3" s="22" t="s">
        <v>2</v>
      </c>
      <c r="E3" s="212">
        <f>'Basic information'!B37</f>
        <v>1</v>
      </c>
      <c r="F3" s="212">
        <f>'Basic information'!C37</f>
        <v>4</v>
      </c>
      <c r="G3" s="212">
        <f>'Basic information'!D37</f>
        <v>2022</v>
      </c>
      <c r="H3" s="213" t="str">
        <f>'Basic information'!F6</f>
        <v>To</v>
      </c>
      <c r="I3" s="212">
        <f>'Basic information'!G37</f>
        <v>31</v>
      </c>
      <c r="J3" s="212">
        <f>'Basic information'!H37</f>
        <v>3</v>
      </c>
      <c r="K3" s="214">
        <f>'Basic information'!I37</f>
        <v>2023</v>
      </c>
    </row>
    <row r="4" spans="1:13">
      <c r="A4" s="22"/>
      <c r="B4" s="22"/>
      <c r="C4" s="22"/>
      <c r="D4" s="22"/>
      <c r="E4" s="215" t="str">
        <f>'Basic information'!B38</f>
        <v>(DD)</v>
      </c>
      <c r="F4" s="215" t="str">
        <f>'Basic information'!C38</f>
        <v>(MM)</v>
      </c>
      <c r="G4" s="215" t="str">
        <f>'Basic information'!D38</f>
        <v>(YYYY)</v>
      </c>
      <c r="H4" s="215"/>
      <c r="I4" s="215" t="str">
        <f>'Basic information'!G38</f>
        <v>(DD)</v>
      </c>
      <c r="J4" s="215" t="str">
        <f>'Basic information'!H38</f>
        <v>(MM)</v>
      </c>
      <c r="K4" s="215" t="str">
        <f>'Basic information'!I38</f>
        <v>(YYYY)</v>
      </c>
    </row>
    <row r="5" spans="1:13">
      <c r="A5" s="22"/>
      <c r="B5" s="22"/>
      <c r="C5" s="22"/>
      <c r="D5" s="22"/>
      <c r="E5" s="22"/>
      <c r="F5" s="22"/>
      <c r="G5" s="22"/>
      <c r="H5" s="22"/>
      <c r="I5" s="22"/>
      <c r="J5" s="22"/>
    </row>
    <row r="6" spans="1:13" ht="17.25">
      <c r="A6" s="291" t="s">
        <v>6</v>
      </c>
      <c r="B6" s="291"/>
      <c r="C6" s="291"/>
      <c r="D6" s="292" t="s">
        <v>285</v>
      </c>
      <c r="E6" s="292"/>
      <c r="F6" s="292"/>
      <c r="G6" s="292"/>
      <c r="H6" s="292"/>
      <c r="I6" s="292"/>
      <c r="J6" s="128"/>
    </row>
    <row r="7" spans="1:13" ht="47.25">
      <c r="A7" s="291"/>
      <c r="B7" s="291"/>
      <c r="C7" s="291"/>
      <c r="D7" s="81" t="s">
        <v>232</v>
      </c>
      <c r="E7" s="82" t="s">
        <v>20</v>
      </c>
      <c r="F7" s="82" t="s">
        <v>48</v>
      </c>
      <c r="G7" s="82" t="s">
        <v>3</v>
      </c>
      <c r="H7" s="82" t="s">
        <v>4</v>
      </c>
      <c r="I7" s="82" t="s">
        <v>22</v>
      </c>
      <c r="J7" s="196"/>
    </row>
    <row r="8" spans="1:13">
      <c r="A8" s="352"/>
      <c r="B8" s="353"/>
      <c r="C8" s="353"/>
      <c r="D8" s="353"/>
      <c r="E8" s="353"/>
      <c r="F8" s="353"/>
      <c r="G8" s="353"/>
      <c r="H8" s="353"/>
      <c r="I8" s="354"/>
      <c r="J8" s="196"/>
      <c r="L8" s="216"/>
      <c r="M8" s="216"/>
    </row>
    <row r="9" spans="1:13">
      <c r="A9" s="217" t="s">
        <v>291</v>
      </c>
      <c r="B9" s="218"/>
      <c r="C9" s="219"/>
      <c r="D9" s="219"/>
      <c r="E9" s="219"/>
      <c r="F9" s="219"/>
      <c r="G9" s="219"/>
      <c r="H9" s="219"/>
      <c r="I9" s="220"/>
      <c r="J9" s="196"/>
      <c r="L9" s="216" t="str">
        <f>A10</f>
        <v>Stationary Combustion Sources</v>
      </c>
      <c r="M9" s="221">
        <f>I11</f>
        <v>0</v>
      </c>
    </row>
    <row r="10" spans="1:13">
      <c r="A10" s="345" t="s">
        <v>7</v>
      </c>
      <c r="B10" s="346"/>
      <c r="C10" s="346"/>
      <c r="D10" s="346"/>
      <c r="E10" s="346"/>
      <c r="F10" s="346"/>
      <c r="G10" s="346"/>
      <c r="H10" s="346"/>
      <c r="I10" s="347"/>
      <c r="J10" s="196"/>
      <c r="L10" s="216" t="str">
        <f>A13</f>
        <v>Mobile Combustion Sources</v>
      </c>
      <c r="M10" s="221">
        <f>I14</f>
        <v>0</v>
      </c>
    </row>
    <row r="11" spans="1:13">
      <c r="A11" s="382"/>
      <c r="B11" s="382"/>
      <c r="C11" s="382"/>
      <c r="D11" s="222">
        <f>'Table 1'!G16</f>
        <v>0</v>
      </c>
      <c r="E11" s="223">
        <f>'Table 1'!I16</f>
        <v>0</v>
      </c>
      <c r="F11" s="223">
        <f>'Table 1'!K16</f>
        <v>0</v>
      </c>
      <c r="G11" s="224" t="s">
        <v>21</v>
      </c>
      <c r="H11" s="224" t="s">
        <v>21</v>
      </c>
      <c r="I11" s="222">
        <f>SUM(D11:H11)</f>
        <v>0</v>
      </c>
      <c r="J11" s="196"/>
      <c r="L11" s="216" t="str">
        <f>A31</f>
        <v>Electricity Purchased</v>
      </c>
      <c r="M11" s="221">
        <f>I32</f>
        <v>0</v>
      </c>
    </row>
    <row r="12" spans="1:13">
      <c r="A12" s="383"/>
      <c r="B12" s="384"/>
      <c r="C12" s="385"/>
      <c r="D12" s="217"/>
      <c r="E12" s="217"/>
      <c r="F12" s="217"/>
      <c r="G12" s="217"/>
      <c r="H12" s="217"/>
      <c r="I12" s="217"/>
      <c r="J12" s="196"/>
      <c r="L12" s="216" t="str">
        <f>A34</f>
        <v>Towngas Purchased</v>
      </c>
      <c r="M12" s="225">
        <f>I35</f>
        <v>0</v>
      </c>
    </row>
    <row r="13" spans="1:13">
      <c r="A13" s="345" t="s">
        <v>8</v>
      </c>
      <c r="B13" s="346"/>
      <c r="C13" s="346"/>
      <c r="D13" s="346"/>
      <c r="E13" s="346"/>
      <c r="F13" s="346"/>
      <c r="G13" s="346"/>
      <c r="H13" s="346"/>
      <c r="I13" s="347"/>
      <c r="J13" s="196"/>
      <c r="L13" s="216" t="s">
        <v>191</v>
      </c>
      <c r="M13" s="221">
        <f>I41</f>
        <v>0</v>
      </c>
    </row>
    <row r="14" spans="1:13">
      <c r="A14" s="382"/>
      <c r="B14" s="382"/>
      <c r="C14" s="382"/>
      <c r="D14" s="222">
        <f>'Table 2'!F24</f>
        <v>0</v>
      </c>
      <c r="E14" s="223">
        <f>'Table 2'!H24</f>
        <v>0</v>
      </c>
      <c r="F14" s="223">
        <f>'Table 2'!J24</f>
        <v>0</v>
      </c>
      <c r="G14" s="224" t="s">
        <v>21</v>
      </c>
      <c r="H14" s="224" t="s">
        <v>21</v>
      </c>
      <c r="I14" s="222">
        <f>SUM(D14:H14)</f>
        <v>0</v>
      </c>
      <c r="J14" s="196"/>
      <c r="L14" s="216" t="s">
        <v>192</v>
      </c>
      <c r="M14" s="221">
        <f>I44</f>
        <v>0</v>
      </c>
    </row>
    <row r="15" spans="1:13">
      <c r="A15" s="376"/>
      <c r="B15" s="377"/>
      <c r="C15" s="378"/>
      <c r="D15" s="217"/>
      <c r="E15" s="217"/>
      <c r="F15" s="217"/>
      <c r="G15" s="217"/>
      <c r="H15" s="217"/>
      <c r="I15" s="217"/>
      <c r="J15" s="196"/>
      <c r="L15" s="216" t="s">
        <v>193</v>
      </c>
      <c r="M15" s="221">
        <f>I47</f>
        <v>0</v>
      </c>
    </row>
    <row r="16" spans="1:13">
      <c r="A16" s="345" t="s">
        <v>9</v>
      </c>
      <c r="B16" s="346"/>
      <c r="C16" s="346"/>
      <c r="D16" s="346"/>
      <c r="E16" s="346"/>
      <c r="F16" s="346"/>
      <c r="G16" s="346"/>
      <c r="H16" s="346"/>
      <c r="I16" s="347"/>
      <c r="J16" s="196"/>
      <c r="L16" s="216"/>
      <c r="M16" s="216"/>
    </row>
    <row r="17" spans="1:13">
      <c r="A17" s="379"/>
      <c r="B17" s="380"/>
      <c r="C17" s="381"/>
      <c r="D17" s="224" t="s">
        <v>21</v>
      </c>
      <c r="E17" s="224" t="s">
        <v>21</v>
      </c>
      <c r="F17" s="224" t="s">
        <v>21</v>
      </c>
      <c r="G17" s="224">
        <f>'Table 3 '!G21</f>
        <v>0</v>
      </c>
      <c r="H17" s="224" t="s">
        <v>21</v>
      </c>
      <c r="I17" s="222">
        <f>SUM(D17:H17)</f>
        <v>0</v>
      </c>
      <c r="J17" s="196"/>
      <c r="L17" s="211" t="s">
        <v>293</v>
      </c>
      <c r="M17" s="226">
        <f>I22-I28</f>
        <v>0</v>
      </c>
    </row>
    <row r="18" spans="1:13">
      <c r="A18" s="376"/>
      <c r="B18" s="377"/>
      <c r="C18" s="378"/>
      <c r="D18" s="217"/>
      <c r="E18" s="217"/>
      <c r="F18" s="217"/>
      <c r="G18" s="217"/>
      <c r="H18" s="217"/>
      <c r="I18" s="217"/>
      <c r="J18" s="196"/>
      <c r="L18" s="211" t="s">
        <v>294</v>
      </c>
      <c r="M18" s="227">
        <f>I37</f>
        <v>0</v>
      </c>
    </row>
    <row r="19" spans="1:13">
      <c r="A19" s="345" t="s">
        <v>10</v>
      </c>
      <c r="B19" s="346"/>
      <c r="C19" s="346"/>
      <c r="D19" s="346"/>
      <c r="E19" s="346"/>
      <c r="F19" s="346"/>
      <c r="G19" s="346"/>
      <c r="H19" s="346"/>
      <c r="I19" s="347"/>
      <c r="J19" s="196"/>
      <c r="L19" s="211" t="s">
        <v>295</v>
      </c>
      <c r="M19" s="226">
        <f>I52</f>
        <v>0</v>
      </c>
    </row>
    <row r="20" spans="1:13">
      <c r="A20" s="382"/>
      <c r="B20" s="382"/>
      <c r="C20" s="382"/>
      <c r="D20" s="224" t="s">
        <v>21</v>
      </c>
      <c r="E20" s="224" t="s">
        <v>21</v>
      </c>
      <c r="F20" s="224" t="s">
        <v>21</v>
      </c>
      <c r="G20" s="224" t="s">
        <v>21</v>
      </c>
      <c r="H20" s="224" t="s">
        <v>21</v>
      </c>
      <c r="I20" s="222">
        <f>SUM(D20:H20)</f>
        <v>0</v>
      </c>
      <c r="J20" s="196"/>
    </row>
    <row r="21" spans="1:13">
      <c r="A21" s="376"/>
      <c r="B21" s="377"/>
      <c r="C21" s="378"/>
      <c r="D21" s="217"/>
      <c r="E21" s="217"/>
      <c r="F21" s="217"/>
      <c r="G21" s="217"/>
      <c r="H21" s="217"/>
      <c r="I21" s="217"/>
      <c r="J21" s="196"/>
    </row>
    <row r="22" spans="1:13">
      <c r="A22" s="217" t="s">
        <v>284</v>
      </c>
      <c r="B22" s="217"/>
      <c r="C22" s="217"/>
      <c r="D22" s="217"/>
      <c r="E22" s="217"/>
      <c r="F22" s="217"/>
      <c r="G22" s="217"/>
      <c r="H22" s="217"/>
      <c r="I22" s="222">
        <f>SUM(I11:I20)</f>
        <v>0</v>
      </c>
      <c r="J22" s="196"/>
    </row>
    <row r="23" spans="1:13">
      <c r="A23" s="352"/>
      <c r="B23" s="353"/>
      <c r="C23" s="353"/>
      <c r="D23" s="353"/>
      <c r="E23" s="353"/>
      <c r="F23" s="353"/>
      <c r="G23" s="353"/>
      <c r="H23" s="353"/>
      <c r="I23" s="354"/>
      <c r="J23" s="196"/>
    </row>
    <row r="24" spans="1:13">
      <c r="A24" s="345" t="s">
        <v>292</v>
      </c>
      <c r="B24" s="346"/>
      <c r="C24" s="346"/>
      <c r="D24" s="346"/>
      <c r="E24" s="346"/>
      <c r="F24" s="346"/>
      <c r="G24" s="346"/>
      <c r="H24" s="346"/>
      <c r="I24" s="347"/>
      <c r="J24" s="196"/>
    </row>
    <row r="25" spans="1:13">
      <c r="A25" s="345" t="s">
        <v>11</v>
      </c>
      <c r="B25" s="346"/>
      <c r="C25" s="346"/>
      <c r="D25" s="346"/>
      <c r="E25" s="346"/>
      <c r="F25" s="346"/>
      <c r="G25" s="346"/>
      <c r="H25" s="346"/>
      <c r="I25" s="347"/>
      <c r="J25" s="196"/>
    </row>
    <row r="26" spans="1:13">
      <c r="A26" s="376"/>
      <c r="B26" s="377"/>
      <c r="C26" s="378"/>
      <c r="D26" s="224">
        <f>'Table 4'!E12</f>
        <v>0</v>
      </c>
      <c r="E26" s="224" t="s">
        <v>21</v>
      </c>
      <c r="F26" s="224" t="s">
        <v>21</v>
      </c>
      <c r="G26" s="224" t="s">
        <v>21</v>
      </c>
      <c r="H26" s="224" t="s">
        <v>21</v>
      </c>
      <c r="I26" s="222">
        <f>'Table 4'!E12</f>
        <v>0</v>
      </c>
      <c r="J26" s="196"/>
    </row>
    <row r="27" spans="1:13">
      <c r="A27" s="376"/>
      <c r="B27" s="377"/>
      <c r="C27" s="378"/>
      <c r="D27" s="217"/>
      <c r="E27" s="217"/>
      <c r="F27" s="217"/>
      <c r="G27" s="217"/>
      <c r="H27" s="217"/>
      <c r="I27" s="217"/>
      <c r="J27" s="196"/>
    </row>
    <row r="28" spans="1:13">
      <c r="A28" s="345" t="s">
        <v>312</v>
      </c>
      <c r="B28" s="346"/>
      <c r="C28" s="347"/>
      <c r="D28" s="228"/>
      <c r="E28" s="228"/>
      <c r="F28" s="228"/>
      <c r="G28" s="228"/>
      <c r="H28" s="228"/>
      <c r="I28" s="222">
        <f>I26</f>
        <v>0</v>
      </c>
      <c r="J28" s="196"/>
    </row>
    <row r="29" spans="1:13">
      <c r="A29" s="352"/>
      <c r="B29" s="353"/>
      <c r="C29" s="353"/>
      <c r="D29" s="353"/>
      <c r="E29" s="353"/>
      <c r="F29" s="353"/>
      <c r="G29" s="353"/>
      <c r="H29" s="353"/>
      <c r="I29" s="354"/>
      <c r="J29" s="196"/>
    </row>
    <row r="30" spans="1:13">
      <c r="A30" s="355" t="s">
        <v>286</v>
      </c>
      <c r="B30" s="356"/>
      <c r="C30" s="356"/>
      <c r="D30" s="356"/>
      <c r="E30" s="356"/>
      <c r="F30" s="356"/>
      <c r="G30" s="356"/>
      <c r="H30" s="356"/>
      <c r="I30" s="357"/>
      <c r="J30" s="196"/>
    </row>
    <row r="31" spans="1:13">
      <c r="A31" s="355" t="s">
        <v>12</v>
      </c>
      <c r="B31" s="356"/>
      <c r="C31" s="356"/>
      <c r="D31" s="356"/>
      <c r="E31" s="356"/>
      <c r="F31" s="356"/>
      <c r="G31" s="356"/>
      <c r="H31" s="356"/>
      <c r="I31" s="357"/>
      <c r="J31" s="196"/>
    </row>
    <row r="32" spans="1:13">
      <c r="A32" s="373"/>
      <c r="B32" s="374"/>
      <c r="C32" s="375"/>
      <c r="D32" s="370"/>
      <c r="E32" s="371"/>
      <c r="F32" s="371"/>
      <c r="G32" s="371"/>
      <c r="H32" s="372"/>
      <c r="I32" s="229">
        <f>'Table 5'!G13</f>
        <v>0</v>
      </c>
      <c r="J32" s="196"/>
    </row>
    <row r="33" spans="1:10">
      <c r="A33" s="373"/>
      <c r="B33" s="374"/>
      <c r="C33" s="375"/>
      <c r="D33" s="370"/>
      <c r="E33" s="371"/>
      <c r="F33" s="371"/>
      <c r="G33" s="371"/>
      <c r="H33" s="372"/>
      <c r="I33" s="230"/>
      <c r="J33" s="196"/>
    </row>
    <row r="34" spans="1:10">
      <c r="A34" s="355" t="s">
        <v>13</v>
      </c>
      <c r="B34" s="356"/>
      <c r="C34" s="356"/>
      <c r="D34" s="356"/>
      <c r="E34" s="356"/>
      <c r="F34" s="356"/>
      <c r="G34" s="356"/>
      <c r="H34" s="356"/>
      <c r="I34" s="357"/>
      <c r="J34" s="196"/>
    </row>
    <row r="35" spans="1:10">
      <c r="A35" s="373"/>
      <c r="B35" s="374"/>
      <c r="C35" s="375"/>
      <c r="D35" s="370"/>
      <c r="E35" s="371"/>
      <c r="F35" s="371"/>
      <c r="G35" s="371"/>
      <c r="H35" s="372"/>
      <c r="I35" s="229">
        <f>'Table 6'!E12</f>
        <v>0</v>
      </c>
      <c r="J35" s="196"/>
    </row>
    <row r="36" spans="1:10">
      <c r="A36" s="231"/>
      <c r="B36" s="232"/>
      <c r="C36" s="233"/>
      <c r="D36" s="370"/>
      <c r="E36" s="371"/>
      <c r="F36" s="371"/>
      <c r="G36" s="371"/>
      <c r="H36" s="372"/>
      <c r="I36" s="229"/>
      <c r="J36" s="196"/>
    </row>
    <row r="37" spans="1:10">
      <c r="A37" s="230" t="s">
        <v>311</v>
      </c>
      <c r="B37" s="230"/>
      <c r="C37" s="230"/>
      <c r="D37" s="370"/>
      <c r="E37" s="371"/>
      <c r="F37" s="371"/>
      <c r="G37" s="371"/>
      <c r="H37" s="372"/>
      <c r="I37" s="229">
        <f>SUM(I32,I35)</f>
        <v>0</v>
      </c>
      <c r="J37" s="196"/>
    </row>
    <row r="38" spans="1:10">
      <c r="A38" s="352"/>
      <c r="B38" s="353"/>
      <c r="C38" s="353"/>
      <c r="D38" s="353"/>
      <c r="E38" s="353"/>
      <c r="F38" s="353"/>
      <c r="G38" s="353"/>
      <c r="H38" s="353"/>
      <c r="I38" s="354"/>
      <c r="J38" s="196"/>
    </row>
    <row r="39" spans="1:10">
      <c r="A39" s="358" t="s">
        <v>287</v>
      </c>
      <c r="B39" s="359"/>
      <c r="C39" s="359"/>
      <c r="D39" s="359"/>
      <c r="E39" s="359"/>
      <c r="F39" s="359"/>
      <c r="G39" s="359"/>
      <c r="H39" s="359"/>
      <c r="I39" s="360"/>
      <c r="J39" s="196"/>
    </row>
    <row r="40" spans="1:10">
      <c r="A40" s="358" t="s">
        <v>233</v>
      </c>
      <c r="B40" s="359"/>
      <c r="C40" s="359"/>
      <c r="D40" s="359"/>
      <c r="E40" s="359"/>
      <c r="F40" s="359"/>
      <c r="G40" s="359"/>
      <c r="H40" s="359"/>
      <c r="I40" s="360"/>
      <c r="J40" s="196"/>
    </row>
    <row r="41" spans="1:10">
      <c r="A41" s="367"/>
      <c r="B41" s="368"/>
      <c r="C41" s="369"/>
      <c r="D41" s="235" t="s">
        <v>21</v>
      </c>
      <c r="E41" s="234">
        <f>'Table 7'!G12</f>
        <v>0</v>
      </c>
      <c r="F41" s="235" t="s">
        <v>21</v>
      </c>
      <c r="G41" s="235" t="s">
        <v>21</v>
      </c>
      <c r="H41" s="235" t="s">
        <v>21</v>
      </c>
      <c r="I41" s="234">
        <f>SUM(D41:H41)</f>
        <v>0</v>
      </c>
      <c r="J41" s="196"/>
    </row>
    <row r="42" spans="1:10">
      <c r="A42" s="367"/>
      <c r="B42" s="368"/>
      <c r="C42" s="369"/>
      <c r="D42" s="236"/>
      <c r="E42" s="236"/>
      <c r="F42" s="236"/>
      <c r="G42" s="236"/>
      <c r="H42" s="236"/>
      <c r="I42" s="236"/>
      <c r="J42" s="196"/>
    </row>
    <row r="43" spans="1:10">
      <c r="A43" s="358" t="s">
        <v>49</v>
      </c>
      <c r="B43" s="359"/>
      <c r="C43" s="359"/>
      <c r="D43" s="359"/>
      <c r="E43" s="359"/>
      <c r="F43" s="359"/>
      <c r="G43" s="359"/>
      <c r="H43" s="359"/>
      <c r="I43" s="360"/>
      <c r="J43" s="196"/>
    </row>
    <row r="44" spans="1:10">
      <c r="A44" s="367"/>
      <c r="B44" s="368"/>
      <c r="C44" s="369"/>
      <c r="D44" s="370"/>
      <c r="E44" s="371"/>
      <c r="F44" s="371"/>
      <c r="G44" s="371"/>
      <c r="H44" s="372"/>
      <c r="I44" s="234">
        <f>'Table 8'!E13</f>
        <v>0</v>
      </c>
      <c r="J44" s="196"/>
    </row>
    <row r="45" spans="1:10">
      <c r="A45" s="367"/>
      <c r="B45" s="368"/>
      <c r="C45" s="369"/>
      <c r="D45" s="370"/>
      <c r="E45" s="371"/>
      <c r="F45" s="371"/>
      <c r="G45" s="371"/>
      <c r="H45" s="372"/>
      <c r="I45" s="236"/>
      <c r="J45" s="196"/>
    </row>
    <row r="46" spans="1:10">
      <c r="A46" s="358" t="s">
        <v>50</v>
      </c>
      <c r="B46" s="359"/>
      <c r="C46" s="359"/>
      <c r="D46" s="359"/>
      <c r="E46" s="359"/>
      <c r="F46" s="359"/>
      <c r="G46" s="359"/>
      <c r="H46" s="359"/>
      <c r="I46" s="360"/>
      <c r="J46" s="196"/>
    </row>
    <row r="47" spans="1:10">
      <c r="A47" s="367"/>
      <c r="B47" s="368"/>
      <c r="C47" s="369"/>
      <c r="D47" s="370"/>
      <c r="E47" s="371"/>
      <c r="F47" s="371"/>
      <c r="G47" s="371"/>
      <c r="H47" s="372"/>
      <c r="I47" s="234">
        <f>'Table 9'!F15</f>
        <v>0</v>
      </c>
      <c r="J47" s="196"/>
    </row>
    <row r="48" spans="1:10">
      <c r="A48" s="367"/>
      <c r="B48" s="368"/>
      <c r="C48" s="369"/>
      <c r="D48" s="370"/>
      <c r="E48" s="371"/>
      <c r="F48" s="371"/>
      <c r="G48" s="371"/>
      <c r="H48" s="372"/>
      <c r="I48" s="236"/>
      <c r="J48" s="196"/>
    </row>
    <row r="49" spans="1:10">
      <c r="A49" s="358" t="s">
        <v>14</v>
      </c>
      <c r="B49" s="359"/>
      <c r="C49" s="359"/>
      <c r="D49" s="359"/>
      <c r="E49" s="359"/>
      <c r="F49" s="359"/>
      <c r="G49" s="359"/>
      <c r="H49" s="359"/>
      <c r="I49" s="360"/>
      <c r="J49" s="196"/>
    </row>
    <row r="50" spans="1:10">
      <c r="A50" s="367"/>
      <c r="B50" s="368"/>
      <c r="C50" s="369"/>
      <c r="D50" s="236"/>
      <c r="E50" s="236"/>
      <c r="F50" s="236"/>
      <c r="G50" s="236"/>
      <c r="H50" s="236"/>
      <c r="I50" s="236"/>
      <c r="J50" s="196"/>
    </row>
    <row r="51" spans="1:10">
      <c r="A51" s="367"/>
      <c r="B51" s="368"/>
      <c r="C51" s="369"/>
      <c r="D51" s="236"/>
      <c r="E51" s="236"/>
      <c r="F51" s="236"/>
      <c r="G51" s="236"/>
      <c r="H51" s="236"/>
      <c r="I51" s="236"/>
      <c r="J51" s="196"/>
    </row>
    <row r="52" spans="1:10">
      <c r="A52" s="358" t="s">
        <v>310</v>
      </c>
      <c r="B52" s="359"/>
      <c r="C52" s="360"/>
      <c r="D52" s="237"/>
      <c r="E52" s="237"/>
      <c r="F52" s="237"/>
      <c r="G52" s="237"/>
      <c r="H52" s="237"/>
      <c r="I52" s="234">
        <f>SUM(I41,I44,I47)</f>
        <v>0</v>
      </c>
      <c r="J52" s="196"/>
    </row>
    <row r="53" spans="1:10" hidden="1">
      <c r="A53" s="352"/>
      <c r="B53" s="353"/>
      <c r="C53" s="353"/>
      <c r="D53" s="353"/>
      <c r="E53" s="353"/>
      <c r="F53" s="353"/>
      <c r="G53" s="353"/>
      <c r="H53" s="353"/>
      <c r="I53" s="354"/>
      <c r="J53" s="196"/>
    </row>
    <row r="54" spans="1:10" ht="17.25" hidden="1">
      <c r="A54" s="291" t="s">
        <v>6</v>
      </c>
      <c r="B54" s="291"/>
      <c r="C54" s="291"/>
      <c r="D54" s="292" t="s">
        <v>46</v>
      </c>
      <c r="E54" s="292"/>
      <c r="F54" s="292"/>
      <c r="G54" s="292"/>
      <c r="H54" s="292"/>
      <c r="I54" s="292"/>
      <c r="J54" s="196"/>
    </row>
    <row r="55" spans="1:10" ht="47.25" hidden="1">
      <c r="A55" s="291"/>
      <c r="B55" s="291"/>
      <c r="C55" s="291"/>
      <c r="D55" s="82" t="s">
        <v>47</v>
      </c>
      <c r="E55" s="82" t="s">
        <v>195</v>
      </c>
      <c r="F55" s="82" t="s">
        <v>194</v>
      </c>
      <c r="G55" s="82" t="s">
        <v>3</v>
      </c>
      <c r="H55" s="82" t="s">
        <v>4</v>
      </c>
      <c r="I55" s="82" t="s">
        <v>22</v>
      </c>
      <c r="J55" s="196"/>
    </row>
    <row r="56" spans="1:10" hidden="1">
      <c r="A56" s="361"/>
      <c r="B56" s="362"/>
      <c r="C56" s="362"/>
      <c r="D56" s="362"/>
      <c r="E56" s="362"/>
      <c r="F56" s="362"/>
      <c r="G56" s="362"/>
      <c r="H56" s="362"/>
      <c r="I56" s="363"/>
      <c r="J56" s="196"/>
    </row>
    <row r="57" spans="1:10" hidden="1">
      <c r="A57" s="364" t="s">
        <v>15</v>
      </c>
      <c r="B57" s="365"/>
      <c r="C57" s="365"/>
      <c r="D57" s="365"/>
      <c r="E57" s="365"/>
      <c r="F57" s="365"/>
      <c r="G57" s="365"/>
      <c r="H57" s="365"/>
      <c r="I57" s="366"/>
      <c r="J57" s="196"/>
    </row>
    <row r="58" spans="1:10" hidden="1">
      <c r="A58" s="364" t="s">
        <v>16</v>
      </c>
      <c r="B58" s="365"/>
      <c r="C58" s="365"/>
      <c r="D58" s="365"/>
      <c r="E58" s="365"/>
      <c r="F58" s="365"/>
      <c r="G58" s="365"/>
      <c r="H58" s="365"/>
      <c r="I58" s="366"/>
      <c r="J58" s="196"/>
    </row>
    <row r="59" spans="1:10" hidden="1">
      <c r="A59" s="315"/>
      <c r="B59" s="316"/>
      <c r="C59" s="317"/>
      <c r="D59" s="84" t="s">
        <v>21</v>
      </c>
      <c r="E59" s="84" t="s">
        <v>21</v>
      </c>
      <c r="F59" s="84" t="s">
        <v>21</v>
      </c>
      <c r="G59" s="84" t="s">
        <v>21</v>
      </c>
      <c r="H59" s="84" t="s">
        <v>21</v>
      </c>
      <c r="I59" s="238">
        <v>0</v>
      </c>
      <c r="J59" s="196"/>
    </row>
    <row r="60" spans="1:10" hidden="1">
      <c r="A60" s="315"/>
      <c r="B60" s="316"/>
      <c r="C60" s="317"/>
      <c r="D60" s="160"/>
      <c r="E60" s="160"/>
      <c r="F60" s="160"/>
      <c r="G60" s="160"/>
      <c r="H60" s="160"/>
      <c r="I60" s="160"/>
      <c r="J60" s="196"/>
    </row>
    <row r="61" spans="1:10" hidden="1">
      <c r="A61" s="364" t="s">
        <v>17</v>
      </c>
      <c r="B61" s="365"/>
      <c r="C61" s="365"/>
      <c r="D61" s="365"/>
      <c r="E61" s="365"/>
      <c r="F61" s="365"/>
      <c r="G61" s="365"/>
      <c r="H61" s="365"/>
      <c r="I61" s="366"/>
      <c r="J61" s="196"/>
    </row>
    <row r="62" spans="1:10" hidden="1">
      <c r="A62" s="315"/>
      <c r="B62" s="316"/>
      <c r="C62" s="317"/>
      <c r="D62" s="84" t="s">
        <v>21</v>
      </c>
      <c r="E62" s="84" t="s">
        <v>21</v>
      </c>
      <c r="F62" s="84" t="s">
        <v>21</v>
      </c>
      <c r="G62" s="84" t="s">
        <v>21</v>
      </c>
      <c r="H62" s="84" t="s">
        <v>21</v>
      </c>
      <c r="I62" s="238">
        <v>0</v>
      </c>
      <c r="J62" s="196"/>
    </row>
    <row r="63" spans="1:10" hidden="1">
      <c r="A63" s="315"/>
      <c r="B63" s="316"/>
      <c r="C63" s="317"/>
      <c r="D63" s="160"/>
      <c r="E63" s="160"/>
      <c r="F63" s="160"/>
      <c r="G63" s="160"/>
      <c r="H63" s="160"/>
      <c r="I63" s="160"/>
      <c r="J63" s="196"/>
    </row>
    <row r="64" spans="1:10" hidden="1">
      <c r="A64" s="364" t="s">
        <v>18</v>
      </c>
      <c r="B64" s="365"/>
      <c r="C64" s="365"/>
      <c r="D64" s="365"/>
      <c r="E64" s="365"/>
      <c r="F64" s="365"/>
      <c r="G64" s="365"/>
      <c r="H64" s="365"/>
      <c r="I64" s="366"/>
      <c r="J64" s="196"/>
    </row>
    <row r="65" spans="1:10" hidden="1">
      <c r="A65" s="315"/>
      <c r="B65" s="316"/>
      <c r="C65" s="317"/>
      <c r="D65" s="84" t="s">
        <v>21</v>
      </c>
      <c r="E65" s="84" t="s">
        <v>21</v>
      </c>
      <c r="F65" s="84" t="s">
        <v>21</v>
      </c>
      <c r="G65" s="84" t="s">
        <v>21</v>
      </c>
      <c r="H65" s="84" t="s">
        <v>21</v>
      </c>
      <c r="I65" s="238">
        <v>0</v>
      </c>
      <c r="J65" s="196"/>
    </row>
    <row r="66" spans="1:10" hidden="1">
      <c r="A66" s="315"/>
      <c r="B66" s="316"/>
      <c r="C66" s="317"/>
      <c r="D66" s="160"/>
      <c r="E66" s="160"/>
      <c r="F66" s="160"/>
      <c r="G66" s="160"/>
      <c r="H66" s="160"/>
      <c r="I66" s="160"/>
      <c r="J66" s="196"/>
    </row>
    <row r="67" spans="1:10" hidden="1">
      <c r="A67" s="352"/>
      <c r="B67" s="353"/>
      <c r="C67" s="353"/>
      <c r="D67" s="353"/>
      <c r="E67" s="353"/>
      <c r="F67" s="353"/>
      <c r="G67" s="353"/>
      <c r="H67" s="353"/>
      <c r="I67" s="354"/>
      <c r="J67" s="196"/>
    </row>
    <row r="68" spans="1:10">
      <c r="A68" s="22"/>
      <c r="B68" s="22"/>
      <c r="C68" s="22"/>
      <c r="D68" s="22"/>
      <c r="E68" s="22"/>
      <c r="F68" s="22"/>
      <c r="G68" s="22"/>
      <c r="H68" s="22"/>
      <c r="I68" s="22"/>
      <c r="J68" s="22"/>
    </row>
    <row r="69" spans="1:10">
      <c r="A69" s="22" t="s">
        <v>19</v>
      </c>
      <c r="B69" s="22"/>
      <c r="C69" s="22"/>
      <c r="D69" s="22"/>
      <c r="E69" s="22"/>
      <c r="F69" s="22"/>
      <c r="G69" s="22"/>
      <c r="H69" s="22"/>
      <c r="I69" s="22"/>
      <c r="J69" s="22"/>
    </row>
    <row r="70" spans="1:10">
      <c r="A70" s="22"/>
      <c r="B70" s="22"/>
      <c r="C70" s="22"/>
      <c r="D70" s="22"/>
      <c r="E70" s="22"/>
      <c r="F70" s="22"/>
      <c r="G70" s="22"/>
      <c r="H70" s="22"/>
      <c r="I70" s="22"/>
      <c r="J70" s="22"/>
    </row>
    <row r="71" spans="1:10">
      <c r="A71" s="22"/>
      <c r="B71" s="22"/>
      <c r="C71" s="22"/>
      <c r="D71" s="22"/>
      <c r="E71" s="22"/>
      <c r="F71" s="22"/>
      <c r="G71" s="22"/>
      <c r="H71" s="22"/>
      <c r="I71" s="22"/>
      <c r="J71" s="22"/>
    </row>
    <row r="72" spans="1:10" ht="18" thickBot="1">
      <c r="A72" s="239" t="s">
        <v>306</v>
      </c>
      <c r="B72" s="239"/>
      <c r="C72" s="239"/>
      <c r="D72" s="348">
        <f>I22</f>
        <v>0</v>
      </c>
      <c r="E72" s="348"/>
      <c r="F72" s="239" t="s">
        <v>218</v>
      </c>
      <c r="G72" s="239"/>
      <c r="H72" s="22"/>
      <c r="I72" s="22"/>
      <c r="J72" s="22"/>
    </row>
    <row r="73" spans="1:10" ht="18" thickBot="1">
      <c r="A73" s="239" t="s">
        <v>307</v>
      </c>
      <c r="B73" s="239"/>
      <c r="C73" s="239"/>
      <c r="D73" s="349">
        <f>I28</f>
        <v>0</v>
      </c>
      <c r="E73" s="349"/>
      <c r="F73" s="239" t="s">
        <v>218</v>
      </c>
      <c r="G73" s="239"/>
      <c r="H73" s="22"/>
      <c r="I73" s="22"/>
      <c r="J73" s="22"/>
    </row>
    <row r="74" spans="1:10" ht="18" thickBot="1">
      <c r="A74" s="240" t="s">
        <v>308</v>
      </c>
      <c r="B74" s="240"/>
      <c r="C74" s="240"/>
      <c r="D74" s="350">
        <f>I37</f>
        <v>0</v>
      </c>
      <c r="E74" s="350"/>
      <c r="F74" s="240" t="s">
        <v>218</v>
      </c>
      <c r="G74" s="240"/>
      <c r="H74" s="22"/>
      <c r="I74" s="22"/>
      <c r="J74" s="22"/>
    </row>
    <row r="75" spans="1:10" ht="18" thickBot="1">
      <c r="A75" s="241" t="s">
        <v>309</v>
      </c>
      <c r="B75" s="241"/>
      <c r="C75" s="241"/>
      <c r="D75" s="351">
        <f>I52</f>
        <v>0</v>
      </c>
      <c r="E75" s="351"/>
      <c r="F75" s="241" t="s">
        <v>218</v>
      </c>
      <c r="G75" s="241"/>
      <c r="H75" s="22"/>
      <c r="I75" s="22"/>
      <c r="J75" s="22"/>
    </row>
    <row r="76" spans="1:10" ht="18" hidden="1" thickBot="1">
      <c r="A76" s="22" t="s">
        <v>208</v>
      </c>
      <c r="B76" s="22"/>
      <c r="C76" s="22"/>
      <c r="D76" s="343">
        <f>I59</f>
        <v>0</v>
      </c>
      <c r="E76" s="343"/>
      <c r="F76" s="22" t="s">
        <v>51</v>
      </c>
      <c r="G76" s="22"/>
      <c r="H76" s="22"/>
      <c r="I76" s="22"/>
      <c r="J76" s="22"/>
    </row>
    <row r="77" spans="1:10" ht="18" thickBot="1">
      <c r="A77" s="22" t="s">
        <v>443</v>
      </c>
      <c r="B77" s="22"/>
      <c r="C77" s="22"/>
      <c r="D77" s="344">
        <f>D72-D73+D74+D75</f>
        <v>0</v>
      </c>
      <c r="E77" s="344"/>
      <c r="F77" s="22" t="s">
        <v>218</v>
      </c>
      <c r="G77" s="22"/>
      <c r="H77" s="22"/>
      <c r="I77" s="22"/>
      <c r="J77" s="22"/>
    </row>
    <row r="78" spans="1:10" ht="18.75" thickTop="1" thickBot="1">
      <c r="A78" s="22" t="s">
        <v>428</v>
      </c>
      <c r="B78" s="22"/>
      <c r="C78" s="22"/>
      <c r="D78" s="391">
        <v>0</v>
      </c>
      <c r="E78" s="391"/>
      <c r="F78" s="22" t="s">
        <v>218</v>
      </c>
      <c r="G78" s="22"/>
      <c r="H78" s="22"/>
      <c r="I78" s="22"/>
      <c r="J78" s="22"/>
    </row>
    <row r="79" spans="1:10" ht="33.75" customHeight="1" thickTop="1" thickBot="1">
      <c r="A79" s="388" t="s">
        <v>423</v>
      </c>
      <c r="B79" s="389"/>
      <c r="C79" s="389"/>
      <c r="D79" s="390">
        <f>IF(D78=0,0,((D77-D78)/D78))</f>
        <v>0</v>
      </c>
      <c r="E79" s="390"/>
      <c r="F79" s="22"/>
      <c r="G79" s="22"/>
      <c r="H79" s="22"/>
      <c r="I79" s="22"/>
      <c r="J79" s="22"/>
    </row>
    <row r="80" spans="1:10" ht="16.5" thickTop="1">
      <c r="A80" s="22"/>
      <c r="B80" s="22"/>
      <c r="C80" s="22"/>
      <c r="D80" s="22"/>
      <c r="E80" s="22"/>
      <c r="F80" s="22"/>
      <c r="G80" s="22"/>
      <c r="H80" s="22"/>
      <c r="I80" s="22"/>
      <c r="J80" s="22"/>
    </row>
    <row r="81" spans="1:10" ht="33.75" customHeight="1">
      <c r="A81" s="22" t="s">
        <v>222</v>
      </c>
      <c r="B81" s="22"/>
      <c r="C81" s="22"/>
      <c r="D81" s="22"/>
      <c r="E81" s="22"/>
      <c r="F81" s="22"/>
      <c r="G81" s="22"/>
      <c r="H81" s="22"/>
      <c r="I81" s="22"/>
      <c r="J81" s="22"/>
    </row>
    <row r="82" spans="1:10" ht="18" thickBot="1">
      <c r="A82" s="22" t="s">
        <v>219</v>
      </c>
      <c r="B82" s="22"/>
      <c r="C82" s="22"/>
      <c r="D82" s="393">
        <f>IF(D77=0,0,IF('Basic information'!B8=0,0,D77/'Basic information'!B8))</f>
        <v>0</v>
      </c>
      <c r="E82" s="393"/>
      <c r="F82" s="22" t="s">
        <v>221</v>
      </c>
      <c r="G82" s="22"/>
      <c r="H82" s="22"/>
      <c r="I82" s="22"/>
      <c r="J82" s="22"/>
    </row>
    <row r="83" spans="1:10" ht="18.75" thickTop="1" thickBot="1">
      <c r="A83" s="22" t="s">
        <v>424</v>
      </c>
      <c r="B83" s="22"/>
      <c r="C83" s="22"/>
      <c r="D83" s="395">
        <v>0</v>
      </c>
      <c r="E83" s="396"/>
      <c r="F83" s="22" t="s">
        <v>221</v>
      </c>
      <c r="G83" s="22"/>
      <c r="H83" s="22"/>
      <c r="I83" s="22"/>
      <c r="J83" s="22"/>
    </row>
    <row r="84" spans="1:10" ht="35.25" customHeight="1" thickTop="1" thickBot="1">
      <c r="A84" s="388" t="s">
        <v>425</v>
      </c>
      <c r="B84" s="389"/>
      <c r="C84" s="389"/>
      <c r="D84" s="390">
        <f>IF(D83=0,0,((D82-D83)/D83))</f>
        <v>0</v>
      </c>
      <c r="E84" s="390"/>
      <c r="F84" s="22"/>
      <c r="G84" s="22"/>
      <c r="H84" s="22"/>
      <c r="I84" s="22"/>
      <c r="J84" s="22"/>
    </row>
    <row r="85" spans="1:10" ht="35.25" customHeight="1" thickTop="1">
      <c r="A85" s="242"/>
      <c r="B85" s="243"/>
      <c r="C85" s="243"/>
      <c r="D85" s="244"/>
      <c r="E85" s="244"/>
      <c r="F85" s="22"/>
      <c r="G85" s="22"/>
      <c r="H85" s="22"/>
      <c r="I85" s="22"/>
      <c r="J85" s="22"/>
    </row>
    <row r="86" spans="1:10" ht="18" thickBot="1">
      <c r="A86" s="22" t="s">
        <v>283</v>
      </c>
      <c r="B86" s="22"/>
      <c r="C86" s="22"/>
      <c r="D86" s="394">
        <f>IF(D77=0,0,IF('Basic information'!B9=0,0,D77/'Basic information'!B9))</f>
        <v>0</v>
      </c>
      <c r="E86" s="394"/>
      <c r="F86" s="22" t="s">
        <v>220</v>
      </c>
      <c r="G86" s="22"/>
      <c r="H86" s="22"/>
      <c r="I86" s="22"/>
      <c r="J86" s="22"/>
    </row>
    <row r="87" spans="1:10" ht="18.75" thickTop="1" thickBot="1">
      <c r="A87" s="22" t="s">
        <v>426</v>
      </c>
      <c r="B87" s="22"/>
      <c r="C87" s="22"/>
      <c r="D87" s="392">
        <v>0</v>
      </c>
      <c r="E87" s="392"/>
      <c r="F87" s="22" t="s">
        <v>220</v>
      </c>
      <c r="G87" s="22"/>
      <c r="H87" s="22"/>
      <c r="I87" s="22"/>
      <c r="J87" s="22"/>
    </row>
    <row r="88" spans="1:10" ht="30.75" customHeight="1" thickTop="1" thickBot="1">
      <c r="A88" s="388" t="s">
        <v>427</v>
      </c>
      <c r="B88" s="389"/>
      <c r="C88" s="389"/>
      <c r="D88" s="390">
        <f>IF(D87=0,0,((D86-D87)/D87))</f>
        <v>0</v>
      </c>
      <c r="E88" s="390"/>
      <c r="F88" s="22"/>
      <c r="G88" s="22"/>
      <c r="H88" s="22"/>
      <c r="I88" s="22"/>
      <c r="J88" s="22"/>
    </row>
    <row r="89" spans="1:10" ht="16.5" thickTop="1">
      <c r="A89" s="22"/>
      <c r="B89" s="22"/>
      <c r="C89" s="22"/>
      <c r="D89" s="22"/>
      <c r="E89" s="22"/>
      <c r="F89" s="22"/>
      <c r="G89" s="22"/>
      <c r="H89" s="22"/>
      <c r="I89" s="22"/>
      <c r="J89" s="22"/>
    </row>
    <row r="90" spans="1:10">
      <c r="A90" s="22"/>
      <c r="B90" s="22"/>
      <c r="C90" s="22"/>
      <c r="D90" s="22"/>
      <c r="E90" s="22"/>
      <c r="F90" s="22"/>
      <c r="G90" s="22"/>
      <c r="H90" s="22"/>
      <c r="I90" s="22"/>
      <c r="J90" s="22"/>
    </row>
    <row r="91" spans="1:10">
      <c r="A91" s="22"/>
      <c r="B91" s="22"/>
      <c r="C91" s="22"/>
      <c r="D91" s="22"/>
      <c r="E91" s="22"/>
      <c r="F91" s="22"/>
      <c r="G91" s="22"/>
      <c r="H91" s="100"/>
      <c r="I91" s="100"/>
      <c r="J91" s="100"/>
    </row>
    <row r="107" spans="1:2">
      <c r="A107" s="80"/>
      <c r="B107" s="1" t="s">
        <v>315</v>
      </c>
    </row>
  </sheetData>
  <sheetProtection algorithmName="SHA-512" hashValue="HkEgFVq4VbLoZhOQmUSBnnAfTvObBfmHj6+6sE7KwkZaB0DZkTNySvNXiGYB5FsgZAgOoRC4f5oqqof7N1VYoA==" saltValue="5Zq11OY09xM5ATLLGS0O5A==" spinCount="100000" sheet="1" selectLockedCells="1"/>
  <mergeCells count="86">
    <mergeCell ref="A88:C88"/>
    <mergeCell ref="D88:E88"/>
    <mergeCell ref="D84:E84"/>
    <mergeCell ref="D78:E78"/>
    <mergeCell ref="A79:C79"/>
    <mergeCell ref="D79:E79"/>
    <mergeCell ref="A84:C84"/>
    <mergeCell ref="D87:E87"/>
    <mergeCell ref="D82:E82"/>
    <mergeCell ref="D86:E86"/>
    <mergeCell ref="D83:E83"/>
    <mergeCell ref="A2:E2"/>
    <mergeCell ref="F2:H2"/>
    <mergeCell ref="D6:I6"/>
    <mergeCell ref="A6:C7"/>
    <mergeCell ref="A8:I8"/>
    <mergeCell ref="A13:I13"/>
    <mergeCell ref="A16:I16"/>
    <mergeCell ref="A10:I10"/>
    <mergeCell ref="A11:C11"/>
    <mergeCell ref="A12:C12"/>
    <mergeCell ref="A14:C14"/>
    <mergeCell ref="A15:C15"/>
    <mergeCell ref="A17:C17"/>
    <mergeCell ref="A18:C18"/>
    <mergeCell ref="A24:I24"/>
    <mergeCell ref="A25:I25"/>
    <mergeCell ref="A26:C26"/>
    <mergeCell ref="A20:C20"/>
    <mergeCell ref="A21:C21"/>
    <mergeCell ref="A19:I19"/>
    <mergeCell ref="A29:I29"/>
    <mergeCell ref="A23:I23"/>
    <mergeCell ref="A31:I31"/>
    <mergeCell ref="A32:C32"/>
    <mergeCell ref="A38:I38"/>
    <mergeCell ref="A33:C33"/>
    <mergeCell ref="A34:I34"/>
    <mergeCell ref="D32:H32"/>
    <mergeCell ref="D33:H33"/>
    <mergeCell ref="D36:H36"/>
    <mergeCell ref="A27:C27"/>
    <mergeCell ref="A39:I39"/>
    <mergeCell ref="A40:I40"/>
    <mergeCell ref="A41:C41"/>
    <mergeCell ref="D35:H35"/>
    <mergeCell ref="A35:C35"/>
    <mergeCell ref="D37:H37"/>
    <mergeCell ref="A42:C42"/>
    <mergeCell ref="A43:I43"/>
    <mergeCell ref="A44:C44"/>
    <mergeCell ref="A45:C45"/>
    <mergeCell ref="D44:H44"/>
    <mergeCell ref="D45:H45"/>
    <mergeCell ref="A51:C51"/>
    <mergeCell ref="A46:I46"/>
    <mergeCell ref="A47:C47"/>
    <mergeCell ref="A48:C48"/>
    <mergeCell ref="D47:H47"/>
    <mergeCell ref="D48:H48"/>
    <mergeCell ref="A49:I49"/>
    <mergeCell ref="A50:C50"/>
    <mergeCell ref="A56:I56"/>
    <mergeCell ref="A57:I57"/>
    <mergeCell ref="A66:C66"/>
    <mergeCell ref="A58:I58"/>
    <mergeCell ref="A59:C59"/>
    <mergeCell ref="A60:C60"/>
    <mergeCell ref="A61:I61"/>
    <mergeCell ref="A64:I64"/>
    <mergeCell ref="D76:E76"/>
    <mergeCell ref="D77:E77"/>
    <mergeCell ref="A28:C28"/>
    <mergeCell ref="D72:E72"/>
    <mergeCell ref="D73:E73"/>
    <mergeCell ref="D74:E74"/>
    <mergeCell ref="D75:E75"/>
    <mergeCell ref="A67:I67"/>
    <mergeCell ref="A30:I30"/>
    <mergeCell ref="A52:C52"/>
    <mergeCell ref="A53:I53"/>
    <mergeCell ref="A62:C62"/>
    <mergeCell ref="A63:C63"/>
    <mergeCell ref="A65:C65"/>
    <mergeCell ref="A54:C55"/>
    <mergeCell ref="D54:I54"/>
  </mergeCells>
  <phoneticPr fontId="1" type="noConversion"/>
  <pageMargins left="0.74803149606299213" right="0.74803149606299213" top="0.98425196850393704" bottom="0.98425196850393704" header="0.51181102362204722" footer="0.51181102362204722"/>
  <pageSetup paperSize="9" scale="46"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view="pageBreakPreview" zoomScaleNormal="100" zoomScaleSheetLayoutView="100" workbookViewId="0">
      <selection activeCell="B3" sqref="B3"/>
    </sheetView>
  </sheetViews>
  <sheetFormatPr defaultColWidth="9" defaultRowHeight="16.5"/>
  <cols>
    <col min="1" max="1" width="24.875" style="202" customWidth="1"/>
    <col min="2" max="2" width="62.125" style="202" customWidth="1"/>
    <col min="3" max="9" width="19.5" style="202" customWidth="1"/>
    <col min="10" max="16384" width="9" style="202"/>
  </cols>
  <sheetData>
    <row r="1" spans="1:2">
      <c r="A1" s="23" t="s">
        <v>418</v>
      </c>
    </row>
    <row r="2" spans="1:2" ht="17.25" thickBot="1">
      <c r="A2" s="203"/>
    </row>
    <row r="3" spans="1:2" ht="41.25" customHeight="1" thickBot="1">
      <c r="A3" s="204" t="s">
        <v>419</v>
      </c>
      <c r="B3" s="199"/>
    </row>
    <row r="4" spans="1:2" ht="41.25" customHeight="1" thickBot="1">
      <c r="A4" s="204" t="s">
        <v>414</v>
      </c>
      <c r="B4" s="199"/>
    </row>
    <row r="5" spans="1:2" ht="41.25" customHeight="1" thickBot="1">
      <c r="A5" s="204" t="s">
        <v>415</v>
      </c>
      <c r="B5" s="200"/>
    </row>
    <row r="6" spans="1:2" ht="41.25" customHeight="1" thickBot="1">
      <c r="A6" s="204" t="s">
        <v>422</v>
      </c>
      <c r="B6" s="201"/>
    </row>
    <row r="7" spans="1:2" ht="41.25" customHeight="1" thickBot="1">
      <c r="A7" s="204" t="s">
        <v>416</v>
      </c>
      <c r="B7" s="199"/>
    </row>
    <row r="8" spans="1:2" ht="41.25" customHeight="1" thickBot="1">
      <c r="A8" s="204" t="s">
        <v>421</v>
      </c>
      <c r="B8" s="199"/>
    </row>
    <row r="9" spans="1:2" ht="41.25" customHeight="1" thickBot="1">
      <c r="A9" s="205" t="s">
        <v>417</v>
      </c>
      <c r="B9" s="198"/>
    </row>
    <row r="10" spans="1:2" ht="41.25" customHeight="1" thickBot="1">
      <c r="A10" s="205" t="s">
        <v>14</v>
      </c>
      <c r="B10" s="200"/>
    </row>
    <row r="11" spans="1:2">
      <c r="A11" s="206"/>
      <c r="B11" s="207"/>
    </row>
    <row r="12" spans="1:2">
      <c r="A12" s="208"/>
      <c r="B12" s="108" t="s">
        <v>413</v>
      </c>
    </row>
    <row r="13" spans="1:2">
      <c r="A13" s="206"/>
      <c r="B13" s="207"/>
    </row>
    <row r="14" spans="1:2">
      <c r="A14" s="206"/>
      <c r="B14" s="207"/>
    </row>
  </sheetData>
  <sheetProtection algorithmName="SHA-512" hashValue="1MOpUzAo+GohI+XXpVL0A2MRNjyfN4RYnGMP+BSHTLGFLmrJp4zC8yJJYA2TcQwWfi29vSOX7zpYqAmbmaBCPw==" saltValue="goj8OZcX/sCAlW4xJxxybA==" spinCount="100000" sheet="1" formatCells="0" selectLockedCells="1"/>
  <phoneticPr fontId="1"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2">
    <tabColor rgb="FF6CDA6C"/>
    <pageSetUpPr fitToPage="1"/>
  </sheetPr>
  <dimension ref="A1:N69"/>
  <sheetViews>
    <sheetView view="pageBreakPreview" topLeftCell="B1" zoomScaleNormal="85" zoomScaleSheetLayoutView="100" workbookViewId="0">
      <selection activeCell="B12" sqref="B12"/>
    </sheetView>
  </sheetViews>
  <sheetFormatPr defaultColWidth="9" defaultRowHeight="15.75"/>
  <cols>
    <col min="1" max="1" width="0" style="1" hidden="1" customWidth="1"/>
    <col min="2" max="2" width="18.625" style="1" customWidth="1"/>
    <col min="3" max="4" width="15.625" style="1" customWidth="1"/>
    <col min="5" max="5" width="24.5" style="1" customWidth="1"/>
    <col min="6" max="11" width="15.625" style="1" customWidth="1"/>
    <col min="12" max="12" width="9.375" style="1" customWidth="1"/>
    <col min="13" max="14" width="9.5" style="14" bestFit="1" customWidth="1"/>
    <col min="15" max="16384" width="9" style="1"/>
  </cols>
  <sheetData>
    <row r="1" spans="1:14" s="22" customFormat="1">
      <c r="B1" s="23" t="str">
        <f>'Basic information'!A4</f>
        <v xml:space="preserve">Project: </v>
      </c>
      <c r="C1" s="23" t="str">
        <f>'Basic information'!B4</f>
        <v>"Paper Approach" Carbon Audit</v>
      </c>
      <c r="M1" s="24"/>
      <c r="N1" s="24"/>
    </row>
    <row r="2" spans="1:14" s="22" customFormat="1">
      <c r="B2" s="23" t="str">
        <f>'Basic information'!A5</f>
        <v xml:space="preserve">Venue: </v>
      </c>
      <c r="C2" s="23" t="str">
        <f>'Basic information'!B5</f>
        <v>Sample Venue</v>
      </c>
      <c r="D2" s="23"/>
      <c r="E2" s="23"/>
      <c r="F2" s="23"/>
      <c r="G2" s="23"/>
      <c r="M2" s="24"/>
      <c r="N2" s="24"/>
    </row>
    <row r="3" spans="1:14" s="22" customFormat="1">
      <c r="B3" s="23" t="str">
        <f>'Basic information'!A6</f>
        <v>Reporting Period:</v>
      </c>
      <c r="C3" s="25" t="str">
        <f>'Basic information'!B6</f>
        <v>From</v>
      </c>
      <c r="D3" s="26">
        <f>'Basic information'!B37</f>
        <v>1</v>
      </c>
      <c r="E3" s="26">
        <f>'Basic information'!C37</f>
        <v>4</v>
      </c>
      <c r="F3" s="26">
        <f>'Basic information'!D37</f>
        <v>2022</v>
      </c>
      <c r="G3" s="27" t="str">
        <f>'Basic information'!F6</f>
        <v>To</v>
      </c>
      <c r="H3" s="26">
        <f>'Basic information'!G37</f>
        <v>31</v>
      </c>
      <c r="I3" s="26">
        <f>'Basic information'!H37</f>
        <v>3</v>
      </c>
      <c r="J3" s="28">
        <f>'Basic information'!I37</f>
        <v>2023</v>
      </c>
      <c r="M3" s="24"/>
      <c r="N3" s="24"/>
    </row>
    <row r="4" spans="1:14" s="22" customFormat="1">
      <c r="B4" s="23"/>
      <c r="C4" s="25"/>
      <c r="D4" s="29" t="str">
        <f>'Basic information'!B38</f>
        <v>(DD)</v>
      </c>
      <c r="E4" s="29" t="str">
        <f>'Basic information'!C38</f>
        <v>(MM)</v>
      </c>
      <c r="F4" s="29" t="str">
        <f>'Basic information'!D38</f>
        <v>(YYYY)</v>
      </c>
      <c r="G4" s="29"/>
      <c r="H4" s="29" t="str">
        <f>'Basic information'!G38</f>
        <v>(DD)</v>
      </c>
      <c r="I4" s="29" t="str">
        <f>'Basic information'!H38</f>
        <v>(MM)</v>
      </c>
      <c r="J4" s="29" t="str">
        <f>'Basic information'!I38</f>
        <v>(YYYY)</v>
      </c>
      <c r="M4" s="24"/>
      <c r="N4" s="24"/>
    </row>
    <row r="5" spans="1:14">
      <c r="B5" s="30"/>
      <c r="C5" s="30"/>
      <c r="D5" s="30"/>
      <c r="E5" s="30"/>
      <c r="F5" s="30"/>
      <c r="G5" s="30"/>
    </row>
    <row r="6" spans="1:14">
      <c r="B6" s="88" t="s">
        <v>330</v>
      </c>
      <c r="C6" s="88"/>
      <c r="D6" s="88"/>
      <c r="E6" s="88"/>
      <c r="F6" s="88"/>
      <c r="G6" s="88"/>
      <c r="H6" s="88"/>
      <c r="I6" s="88"/>
      <c r="J6" s="88"/>
      <c r="K6" s="88"/>
    </row>
    <row r="7" spans="1:14">
      <c r="B7" s="84" t="s">
        <v>76</v>
      </c>
      <c r="C7" s="292" t="s">
        <v>77</v>
      </c>
      <c r="D7" s="292"/>
      <c r="E7" s="292"/>
      <c r="F7" s="84" t="s">
        <v>78</v>
      </c>
      <c r="G7" s="84" t="s">
        <v>79</v>
      </c>
      <c r="H7" s="84" t="s">
        <v>26</v>
      </c>
      <c r="I7" s="84" t="s">
        <v>27</v>
      </c>
      <c r="J7" s="84" t="s">
        <v>28</v>
      </c>
      <c r="K7" s="84" t="s">
        <v>29</v>
      </c>
      <c r="L7" s="2"/>
      <c r="M7" s="7"/>
    </row>
    <row r="8" spans="1:14">
      <c r="B8" s="84" t="s">
        <v>80</v>
      </c>
      <c r="C8" s="84" t="s">
        <v>81</v>
      </c>
      <c r="D8" s="84" t="s">
        <v>82</v>
      </c>
      <c r="E8" s="84" t="s">
        <v>83</v>
      </c>
      <c r="F8" s="84" t="s">
        <v>84</v>
      </c>
      <c r="G8" s="84" t="s">
        <v>85</v>
      </c>
      <c r="H8" s="84" t="s">
        <v>86</v>
      </c>
      <c r="I8" s="84" t="s">
        <v>87</v>
      </c>
      <c r="J8" s="84" t="s">
        <v>88</v>
      </c>
      <c r="K8" s="84" t="s">
        <v>89</v>
      </c>
      <c r="L8" s="2"/>
      <c r="M8" s="7"/>
    </row>
    <row r="9" spans="1:14" ht="81" customHeight="1">
      <c r="B9" s="290" t="s">
        <v>201</v>
      </c>
      <c r="C9" s="291" t="s">
        <v>90</v>
      </c>
      <c r="D9" s="291"/>
      <c r="E9" s="291"/>
      <c r="F9" s="290" t="s">
        <v>257</v>
      </c>
      <c r="G9" s="290" t="s">
        <v>91</v>
      </c>
      <c r="H9" s="289" t="s">
        <v>258</v>
      </c>
      <c r="I9" s="290" t="s">
        <v>296</v>
      </c>
      <c r="J9" s="289" t="s">
        <v>259</v>
      </c>
      <c r="K9" s="290" t="s">
        <v>260</v>
      </c>
      <c r="L9" s="2"/>
      <c r="M9" s="31">
        <v>3</v>
      </c>
    </row>
    <row r="10" spans="1:14" ht="50.25" customHeight="1">
      <c r="B10" s="290"/>
      <c r="C10" s="291" t="s">
        <v>275</v>
      </c>
      <c r="D10" s="291"/>
      <c r="E10" s="291" t="s">
        <v>113</v>
      </c>
      <c r="F10" s="290"/>
      <c r="G10" s="290"/>
      <c r="H10" s="289"/>
      <c r="I10" s="290"/>
      <c r="J10" s="289"/>
      <c r="K10" s="290"/>
      <c r="L10" s="2"/>
      <c r="M10" s="7">
        <v>1</v>
      </c>
    </row>
    <row r="11" spans="1:14" ht="32.25" customHeight="1">
      <c r="B11" s="290"/>
      <c r="C11" s="83" t="s">
        <v>92</v>
      </c>
      <c r="D11" s="83" t="s">
        <v>93</v>
      </c>
      <c r="E11" s="291"/>
      <c r="F11" s="290"/>
      <c r="G11" s="290"/>
      <c r="H11" s="289"/>
      <c r="I11" s="290"/>
      <c r="J11" s="289"/>
      <c r="K11" s="290"/>
      <c r="L11" s="2"/>
      <c r="M11" s="32"/>
      <c r="N11" s="33"/>
    </row>
    <row r="12" spans="1:14" ht="39.75" customHeight="1">
      <c r="A12" s="34"/>
      <c r="B12" s="53" t="s">
        <v>429</v>
      </c>
      <c r="C12" s="54"/>
      <c r="D12" s="248" t="str">
        <f>VLOOKUP(E12,B$26:E$31,4,FALSE)</f>
        <v>Litre</v>
      </c>
      <c r="E12" s="35" t="s">
        <v>462</v>
      </c>
      <c r="F12" s="248">
        <f>IF(E12="",0,VLOOKUP(E12,$B$26:$C$31,2,FALSE))</f>
        <v>2.6139999999999999</v>
      </c>
      <c r="G12" s="6">
        <f>IF(F12="Please input",0,((C12*F12)/1000))</f>
        <v>0</v>
      </c>
      <c r="H12" s="250">
        <f>IF(E12="",0,VLOOKUP(E12,$B$35:$C$40,2,FALSE))</f>
        <v>2.3900000000000001E-2</v>
      </c>
      <c r="I12" s="36">
        <f>IF(H12="Please input",0,((C12*H12)/(1000*1000)*21))</f>
        <v>0</v>
      </c>
      <c r="J12" s="250">
        <f>IF(E12="",0,VLOOKUP(E12,$B$44:$C$49,2,FALSE))</f>
        <v>7.4000000000000003E-3</v>
      </c>
      <c r="K12" s="36">
        <f>IF(J12="Please input",0,((C12*J12)/(1000*1000)*310))</f>
        <v>0</v>
      </c>
      <c r="L12" s="2"/>
      <c r="M12" s="7"/>
    </row>
    <row r="13" spans="1:14" ht="39.75" customHeight="1">
      <c r="A13" s="34"/>
      <c r="B13" s="53" t="s">
        <v>435</v>
      </c>
      <c r="C13" s="54"/>
      <c r="D13" s="248" t="str">
        <f>VLOOKUP(E13,B$26:E$31,4,FALSE)</f>
        <v>Unit</v>
      </c>
      <c r="E13" s="35" t="s">
        <v>453</v>
      </c>
      <c r="F13" s="248">
        <f>IF(E13="",0,VLOOKUP(E13,$B$26:$C$31,2,FALSE))</f>
        <v>2.5489999999999999</v>
      </c>
      <c r="G13" s="6">
        <f>IF(F13="Please input",0,((C13*F13)/1000))</f>
        <v>0</v>
      </c>
      <c r="H13" s="250">
        <f>IF(E13="",0,VLOOKUP(E13,$B$35:$C$40,2,FALSE))</f>
        <v>4.4600000000000001E-2</v>
      </c>
      <c r="I13" s="36">
        <f>IF(H13="Please input",0,((C13*H13)/(1000*1000)*21))</f>
        <v>0</v>
      </c>
      <c r="J13" s="250">
        <f>IF(E13="",0,VLOOKUP(E13,$B$44:$C$49,2,FALSE))</f>
        <v>9.9000000000000008E-3</v>
      </c>
      <c r="K13" s="36">
        <f>IF(J13="Please input",0,((C13*J13)/(1000*1000)*310))</f>
        <v>0</v>
      </c>
      <c r="L13" s="2"/>
      <c r="M13" s="7"/>
    </row>
    <row r="14" spans="1:14" ht="39.75" customHeight="1">
      <c r="A14" s="34"/>
      <c r="B14" s="53"/>
      <c r="C14" s="54"/>
      <c r="D14" s="248" t="str">
        <f>VLOOKUP(E14,B$26:E$31,4,FALSE)</f>
        <v>Unit</v>
      </c>
      <c r="E14" s="35" t="s">
        <v>453</v>
      </c>
      <c r="F14" s="248">
        <f>IF(E14="",0,VLOOKUP(E14,$B$26:$C$31,2,FALSE))</f>
        <v>2.5489999999999999</v>
      </c>
      <c r="G14" s="6">
        <f>IF(F14="Please input",0,((C14*F14)/1000))</f>
        <v>0</v>
      </c>
      <c r="H14" s="250">
        <f>IF(E14="",0,VLOOKUP(E14,$B$35:$C$40,2,FALSE))</f>
        <v>4.4600000000000001E-2</v>
      </c>
      <c r="I14" s="36">
        <f>IF(H14="Please input",0,((C14*H14)/(1000*1000)*21))</f>
        <v>0</v>
      </c>
      <c r="J14" s="250">
        <f>IF(E14="",0,VLOOKUP(E14,$B$44:$C$49,2,FALSE))</f>
        <v>9.9000000000000008E-3</v>
      </c>
      <c r="K14" s="36">
        <f>IF(J14="Please input",0,((C14*J14)/(1000*1000)*310))</f>
        <v>0</v>
      </c>
      <c r="L14" s="2"/>
      <c r="M14" s="7"/>
    </row>
    <row r="15" spans="1:14" s="39" customFormat="1" ht="39.950000000000003" customHeight="1">
      <c r="A15" s="37"/>
      <c r="B15" s="55"/>
      <c r="C15" s="54"/>
      <c r="D15" s="248" t="str">
        <f>VLOOKUP(E15,B$26:E$31,4,FALSE)</f>
        <v>Litre</v>
      </c>
      <c r="E15" s="35" t="s">
        <v>462</v>
      </c>
      <c r="F15" s="248">
        <f>IF(E15="",0,VLOOKUP(E15,$B$26:$C$31,2,FALSE))</f>
        <v>2.6139999999999999</v>
      </c>
      <c r="G15" s="6">
        <f>((C15*F15)/1000)</f>
        <v>0</v>
      </c>
      <c r="H15" s="250">
        <f>IF(E15="",0,VLOOKUP(E15,$B$35:$C$40,2,FALSE))</f>
        <v>2.3900000000000001E-2</v>
      </c>
      <c r="I15" s="36">
        <f>((C15*H15)/(1000*1000)*21)</f>
        <v>0</v>
      </c>
      <c r="J15" s="250">
        <f>IF(E15="",0,VLOOKUP(E15,$B$44:$C$49,2,FALSE))</f>
        <v>7.4000000000000003E-3</v>
      </c>
      <c r="K15" s="36">
        <f>((C15*J15)/(1000*1000)*310)</f>
        <v>0</v>
      </c>
      <c r="L15" s="10"/>
      <c r="M15" s="38"/>
      <c r="N15" s="17"/>
    </row>
    <row r="16" spans="1:14" s="39" customFormat="1" ht="39.950000000000003" customHeight="1">
      <c r="B16" s="83" t="s">
        <v>95</v>
      </c>
      <c r="C16" s="10"/>
      <c r="D16" s="10"/>
      <c r="E16" s="10"/>
      <c r="F16" s="10"/>
      <c r="G16" s="6">
        <f>SUM(G12:G15)</f>
        <v>0</v>
      </c>
      <c r="H16" s="12"/>
      <c r="I16" s="6">
        <f>SUM(I12:I15)</f>
        <v>0</v>
      </c>
      <c r="J16" s="12"/>
      <c r="K16" s="6">
        <f>SUM(K12:K15)</f>
        <v>0</v>
      </c>
      <c r="L16" s="10"/>
      <c r="M16" s="38"/>
      <c r="N16" s="17"/>
    </row>
    <row r="17" spans="1:14">
      <c r="B17" s="2"/>
      <c r="C17" s="2"/>
      <c r="D17" s="2"/>
      <c r="E17" s="2"/>
      <c r="F17" s="2"/>
      <c r="G17" s="2"/>
      <c r="H17" s="2"/>
      <c r="I17" s="2"/>
      <c r="J17" s="2"/>
      <c r="K17" s="2"/>
      <c r="L17" s="2"/>
      <c r="M17" s="7"/>
    </row>
    <row r="18" spans="1:14">
      <c r="B18" s="80"/>
      <c r="C18" s="1" t="s">
        <v>315</v>
      </c>
      <c r="D18" s="2"/>
      <c r="E18" s="2"/>
      <c r="F18" s="2"/>
      <c r="G18" s="2"/>
      <c r="H18" s="2"/>
      <c r="I18" s="2"/>
      <c r="J18" s="2"/>
      <c r="K18" s="2"/>
      <c r="L18" s="2"/>
      <c r="M18" s="7"/>
    </row>
    <row r="19" spans="1:14">
      <c r="B19" s="40"/>
      <c r="C19" s="1" t="s">
        <v>297</v>
      </c>
      <c r="E19" s="2"/>
      <c r="F19" s="2"/>
      <c r="G19" s="2"/>
      <c r="H19" s="2"/>
      <c r="I19" s="2"/>
      <c r="J19" s="2"/>
      <c r="K19" s="2"/>
      <c r="L19" s="2"/>
      <c r="M19" s="7"/>
    </row>
    <row r="20" spans="1:14">
      <c r="E20" s="2"/>
      <c r="F20" s="2"/>
      <c r="G20" s="2"/>
      <c r="H20" s="2"/>
      <c r="I20" s="2"/>
      <c r="J20" s="2"/>
      <c r="K20" s="2"/>
      <c r="L20" s="2"/>
      <c r="M20" s="7"/>
    </row>
    <row r="21" spans="1:14" ht="36.75" customHeight="1">
      <c r="B21" s="288" t="s">
        <v>254</v>
      </c>
      <c r="C21" s="288"/>
      <c r="D21" s="288"/>
      <c r="E21" s="288"/>
      <c r="F21" s="288"/>
      <c r="G21" s="288"/>
      <c r="H21" s="288"/>
      <c r="I21" s="288"/>
      <c r="J21" s="288"/>
      <c r="K21" s="288"/>
      <c r="L21" s="2"/>
      <c r="M21" s="7"/>
    </row>
    <row r="22" spans="1:14">
      <c r="B22" s="2"/>
      <c r="C22" s="2"/>
      <c r="D22" s="2"/>
      <c r="E22" s="2"/>
      <c r="F22" s="2"/>
      <c r="G22" s="2"/>
      <c r="H22" s="2"/>
      <c r="I22" s="2"/>
      <c r="J22" s="2"/>
      <c r="K22" s="2"/>
      <c r="M22" s="1"/>
      <c r="N22" s="1"/>
    </row>
    <row r="23" spans="1:14">
      <c r="B23" s="41" t="s">
        <v>96</v>
      </c>
      <c r="C23" s="2"/>
      <c r="D23" s="2"/>
      <c r="E23" s="2"/>
      <c r="F23" s="2"/>
      <c r="G23" s="42"/>
      <c r="H23" s="43"/>
      <c r="I23" s="43"/>
      <c r="J23" s="43"/>
      <c r="K23" s="43"/>
      <c r="L23" s="43"/>
      <c r="M23" s="1"/>
      <c r="N23" s="1"/>
    </row>
    <row r="24" spans="1:14" ht="17.25">
      <c r="B24" s="41" t="s">
        <v>97</v>
      </c>
      <c r="C24" s="2"/>
      <c r="D24" s="2"/>
      <c r="E24" s="2"/>
      <c r="F24" s="2"/>
      <c r="G24" s="42"/>
      <c r="H24" s="43"/>
      <c r="I24" s="43"/>
      <c r="J24" s="43"/>
      <c r="K24" s="43"/>
      <c r="L24" s="43"/>
      <c r="M24" s="1"/>
      <c r="N24" s="1"/>
    </row>
    <row r="25" spans="1:14">
      <c r="B25" s="83" t="s">
        <v>99</v>
      </c>
      <c r="C25" s="82" t="s">
        <v>100</v>
      </c>
      <c r="D25" s="83" t="s">
        <v>101</v>
      </c>
      <c r="E25" s="2"/>
      <c r="F25" s="2"/>
      <c r="G25" s="42"/>
      <c r="H25" s="43"/>
      <c r="I25" s="43"/>
      <c r="J25" s="43"/>
      <c r="K25" s="43"/>
      <c r="L25" s="43"/>
      <c r="M25" s="1"/>
      <c r="N25" s="1"/>
    </row>
    <row r="26" spans="1:14">
      <c r="A26" s="44">
        <v>1</v>
      </c>
      <c r="B26" s="45" t="s">
        <v>94</v>
      </c>
      <c r="C26" s="45">
        <v>2.6139999999999999</v>
      </c>
      <c r="D26" s="46" t="s">
        <v>102</v>
      </c>
      <c r="E26" s="56" t="s">
        <v>203</v>
      </c>
      <c r="F26" s="2"/>
      <c r="M26" s="1"/>
      <c r="N26" s="1"/>
    </row>
    <row r="27" spans="1:14">
      <c r="A27" s="44">
        <v>2</v>
      </c>
      <c r="B27" s="45" t="s">
        <v>104</v>
      </c>
      <c r="C27" s="45">
        <v>3.0169999999999999</v>
      </c>
      <c r="D27" s="46" t="s">
        <v>105</v>
      </c>
      <c r="E27" s="57" t="s">
        <v>408</v>
      </c>
      <c r="F27" s="10"/>
      <c r="M27" s="1"/>
      <c r="N27" s="1"/>
    </row>
    <row r="28" spans="1:14">
      <c r="A28" s="44">
        <v>3</v>
      </c>
      <c r="B28" s="45" t="s">
        <v>107</v>
      </c>
      <c r="C28" s="45">
        <v>2.4289999999999998</v>
      </c>
      <c r="D28" s="46" t="s">
        <v>102</v>
      </c>
      <c r="E28" s="57" t="s">
        <v>203</v>
      </c>
      <c r="F28" s="2"/>
      <c r="M28" s="1"/>
      <c r="N28" s="1"/>
    </row>
    <row r="29" spans="1:14">
      <c r="A29" s="44">
        <v>4</v>
      </c>
      <c r="B29" s="45" t="s">
        <v>108</v>
      </c>
      <c r="C29" s="45">
        <v>2.97</v>
      </c>
      <c r="D29" s="46" t="s">
        <v>105</v>
      </c>
      <c r="E29" s="57" t="s">
        <v>408</v>
      </c>
      <c r="F29" s="2"/>
      <c r="M29" s="1"/>
      <c r="N29" s="1"/>
    </row>
    <row r="30" spans="1:14">
      <c r="A30" s="44"/>
      <c r="B30" s="45" t="s">
        <v>109</v>
      </c>
      <c r="C30" s="47">
        <v>2.5489999999999999</v>
      </c>
      <c r="D30" s="46" t="s">
        <v>448</v>
      </c>
      <c r="E30" s="57" t="s">
        <v>454</v>
      </c>
      <c r="F30" s="2"/>
      <c r="M30" s="1"/>
      <c r="N30" s="1"/>
    </row>
    <row r="31" spans="1:14" hidden="1">
      <c r="A31" s="44"/>
      <c r="B31" s="45" t="s">
        <v>406</v>
      </c>
      <c r="C31" s="45" t="s">
        <v>407</v>
      </c>
      <c r="D31" s="46"/>
      <c r="E31" s="1" t="s">
        <v>407</v>
      </c>
      <c r="F31" s="2"/>
      <c r="M31" s="1"/>
      <c r="N31" s="1"/>
    </row>
    <row r="32" spans="1:14">
      <c r="B32" s="48"/>
      <c r="C32" s="48"/>
      <c r="F32" s="2"/>
      <c r="M32" s="1"/>
      <c r="N32" s="1"/>
    </row>
    <row r="33" spans="1:14" ht="17.25">
      <c r="B33" s="49" t="s">
        <v>98</v>
      </c>
      <c r="C33" s="50"/>
      <c r="D33" s="2"/>
      <c r="E33" s="2"/>
      <c r="F33" s="2"/>
      <c r="M33" s="1"/>
      <c r="N33" s="1"/>
    </row>
    <row r="34" spans="1:14">
      <c r="B34" s="51" t="s">
        <v>99</v>
      </c>
      <c r="C34" s="81" t="s">
        <v>100</v>
      </c>
      <c r="D34" s="83" t="s">
        <v>101</v>
      </c>
      <c r="E34" s="2"/>
      <c r="F34" s="2"/>
    </row>
    <row r="35" spans="1:14">
      <c r="A35" s="44">
        <v>1</v>
      </c>
      <c r="B35" s="45" t="s">
        <v>94</v>
      </c>
      <c r="C35" s="52">
        <v>2.3900000000000001E-2</v>
      </c>
      <c r="D35" s="46" t="s">
        <v>103</v>
      </c>
      <c r="E35" s="2"/>
      <c r="M35" s="1"/>
      <c r="N35" s="1"/>
    </row>
    <row r="36" spans="1:14">
      <c r="A36" s="44">
        <v>2</v>
      </c>
      <c r="B36" s="45" t="s">
        <v>69</v>
      </c>
      <c r="C36" s="52">
        <v>2E-3</v>
      </c>
      <c r="D36" s="46" t="s">
        <v>106</v>
      </c>
      <c r="M36" s="1"/>
      <c r="N36" s="1"/>
    </row>
    <row r="37" spans="1:14">
      <c r="A37" s="44">
        <v>3</v>
      </c>
      <c r="B37" s="45" t="s">
        <v>75</v>
      </c>
      <c r="C37" s="52">
        <v>2.41E-2</v>
      </c>
      <c r="D37" s="46" t="s">
        <v>103</v>
      </c>
      <c r="M37" s="1"/>
      <c r="N37" s="1"/>
    </row>
    <row r="38" spans="1:14">
      <c r="A38" s="44">
        <v>4</v>
      </c>
      <c r="B38" s="45" t="s">
        <v>108</v>
      </c>
      <c r="C38" s="52">
        <v>5.5289999999999999</v>
      </c>
      <c r="D38" s="46" t="s">
        <v>106</v>
      </c>
      <c r="M38" s="1"/>
      <c r="N38" s="1"/>
    </row>
    <row r="39" spans="1:14" hidden="1">
      <c r="A39" s="44"/>
      <c r="B39" s="45" t="s">
        <v>405</v>
      </c>
      <c r="C39" s="45" t="s">
        <v>407</v>
      </c>
      <c r="D39" s="46"/>
      <c r="M39" s="1"/>
      <c r="N39" s="1"/>
    </row>
    <row r="40" spans="1:14">
      <c r="A40" s="44"/>
      <c r="B40" s="45" t="s">
        <v>109</v>
      </c>
      <c r="C40" s="52">
        <v>4.4600000000000001E-2</v>
      </c>
      <c r="D40" s="46" t="s">
        <v>449</v>
      </c>
      <c r="M40" s="1"/>
      <c r="N40" s="1"/>
    </row>
    <row r="41" spans="1:14">
      <c r="B41" s="48"/>
      <c r="C41" s="48"/>
      <c r="F41" s="2"/>
      <c r="M41" s="1"/>
      <c r="N41" s="1"/>
    </row>
    <row r="42" spans="1:14" ht="17.25">
      <c r="B42" s="49" t="s">
        <v>110</v>
      </c>
      <c r="C42" s="48"/>
      <c r="F42" s="2"/>
      <c r="M42" s="1"/>
      <c r="N42" s="1"/>
    </row>
    <row r="43" spans="1:14">
      <c r="B43" s="51" t="s">
        <v>99</v>
      </c>
      <c r="C43" s="81" t="s">
        <v>100</v>
      </c>
      <c r="D43" s="83" t="s">
        <v>101</v>
      </c>
      <c r="M43" s="1"/>
      <c r="N43" s="1"/>
    </row>
    <row r="44" spans="1:14">
      <c r="A44" s="44">
        <v>1</v>
      </c>
      <c r="B44" s="45" t="s">
        <v>94</v>
      </c>
      <c r="C44" s="52">
        <v>7.4000000000000003E-3</v>
      </c>
      <c r="D44" s="46" t="s">
        <v>103</v>
      </c>
      <c r="M44" s="1"/>
      <c r="N44" s="1"/>
    </row>
    <row r="45" spans="1:14">
      <c r="A45" s="44">
        <v>2</v>
      </c>
      <c r="B45" s="45" t="s">
        <v>69</v>
      </c>
      <c r="C45" s="52">
        <v>0</v>
      </c>
      <c r="D45" s="46" t="s">
        <v>106</v>
      </c>
      <c r="M45" s="1"/>
      <c r="N45" s="1"/>
    </row>
    <row r="46" spans="1:14">
      <c r="A46" s="44">
        <v>3</v>
      </c>
      <c r="B46" s="45" t="s">
        <v>75</v>
      </c>
      <c r="C46" s="52">
        <v>7.6E-3</v>
      </c>
      <c r="D46" s="46" t="s">
        <v>103</v>
      </c>
    </row>
    <row r="47" spans="1:14">
      <c r="A47" s="44"/>
      <c r="B47" s="45" t="s">
        <v>108</v>
      </c>
      <c r="C47" s="52">
        <v>2.76E-2</v>
      </c>
      <c r="D47" s="46" t="s">
        <v>106</v>
      </c>
    </row>
    <row r="48" spans="1:14" hidden="1">
      <c r="A48" s="44"/>
      <c r="B48" s="45" t="s">
        <v>405</v>
      </c>
      <c r="C48" s="45" t="s">
        <v>407</v>
      </c>
      <c r="D48" s="46"/>
    </row>
    <row r="49" spans="1:4">
      <c r="A49" s="44">
        <v>4</v>
      </c>
      <c r="B49" s="45" t="s">
        <v>109</v>
      </c>
      <c r="C49" s="52">
        <v>9.9000000000000008E-3</v>
      </c>
      <c r="D49" s="46" t="s">
        <v>449</v>
      </c>
    </row>
    <row r="69" spans="10:10">
      <c r="J69" s="79">
        <f>SUM(J58,J61,J64)</f>
        <v>0</v>
      </c>
    </row>
  </sheetData>
  <sheetProtection algorithmName="SHA-512" hashValue="yUWIS60N6dAcv0w4Lv/rOiWJnOV7PvO86nRJZIqfJtuNViRAdehAwmyUKyx6MLsXwGo7w+0P5pg/M0pFUSwQqQ==" saltValue="twOGg1URiNFypyr6UwJqOg==" spinCount="100000" sheet="1" selectLockedCells="1"/>
  <mergeCells count="12">
    <mergeCell ref="C7:E7"/>
    <mergeCell ref="B9:B11"/>
    <mergeCell ref="C9:E9"/>
    <mergeCell ref="F9:F11"/>
    <mergeCell ref="G9:G11"/>
    <mergeCell ref="B21:K21"/>
    <mergeCell ref="H9:H11"/>
    <mergeCell ref="I9:I11"/>
    <mergeCell ref="J9:J11"/>
    <mergeCell ref="K9:K11"/>
    <mergeCell ref="C10:D10"/>
    <mergeCell ref="E10:E11"/>
  </mergeCells>
  <phoneticPr fontId="1" type="noConversion"/>
  <conditionalFormatting sqref="H12:H15 J12:J15 F12:F15">
    <cfRule type="cellIs" dxfId="12" priority="2" stopIfTrue="1" operator="equal">
      <formula>"Please input"</formula>
    </cfRule>
  </conditionalFormatting>
  <conditionalFormatting sqref="D12:D15">
    <cfRule type="cellIs" dxfId="11" priority="1" stopIfTrue="1" operator="equal">
      <formula>"Please input"</formula>
    </cfRule>
  </conditionalFormatting>
  <dataValidations count="1">
    <dataValidation type="list" allowBlank="1" showInputMessage="1" showErrorMessage="1" sqref="E12:E15">
      <formula1>$B$26:$B$31</formula1>
    </dataValidation>
  </dataValidations>
  <pageMargins left="0.74803149606299213" right="0.74803149606299213" top="0.98425196850393704" bottom="0.23622047244094491" header="0.51181102362204722" footer="0.19685039370078741"/>
  <pageSetup paperSize="9" scale="54"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3">
    <tabColor rgb="FF6CDA6C"/>
  </sheetPr>
  <dimension ref="A1:R105"/>
  <sheetViews>
    <sheetView view="pageBreakPreview" topLeftCell="B1" zoomScale="70" zoomScaleNormal="100" zoomScaleSheetLayoutView="70" workbookViewId="0">
      <selection activeCell="B12" sqref="B12"/>
    </sheetView>
  </sheetViews>
  <sheetFormatPr defaultColWidth="9" defaultRowHeight="15.75"/>
  <cols>
    <col min="1" max="1" width="0" style="1" hidden="1" customWidth="1"/>
    <col min="2" max="2" width="28.25" style="1" customWidth="1"/>
    <col min="3" max="3" width="18.625" style="1" customWidth="1"/>
    <col min="4" max="4" width="24.875" style="1" customWidth="1"/>
    <col min="5" max="6" width="18.625" style="1" customWidth="1"/>
    <col min="7" max="7" width="21.625" style="1" customWidth="1"/>
    <col min="8" max="9" width="18.625" style="1" customWidth="1"/>
    <col min="10" max="10" width="18.5" style="1" customWidth="1"/>
    <col min="11" max="11" width="18.625" style="1" customWidth="1"/>
    <col min="12" max="12" width="11.75" style="1" customWidth="1"/>
    <col min="13" max="14" width="18.625" style="1" customWidth="1"/>
    <col min="15" max="16384" width="9" style="1"/>
  </cols>
  <sheetData>
    <row r="1" spans="2:15" s="22" customFormat="1">
      <c r="B1" s="23" t="str">
        <f>'Basic information'!A4</f>
        <v xml:space="preserve">Project: </v>
      </c>
      <c r="C1" s="23" t="str">
        <f>'Basic information'!B4</f>
        <v>"Paper Approach" Carbon Audit</v>
      </c>
    </row>
    <row r="2" spans="2:15" s="22" customFormat="1">
      <c r="B2" s="23" t="str">
        <f>'Basic information'!A5</f>
        <v xml:space="preserve">Venue: </v>
      </c>
      <c r="C2" s="23" t="str">
        <f>'Basic information'!B5</f>
        <v>Sample Venue</v>
      </c>
      <c r="D2" s="23"/>
      <c r="E2" s="23"/>
      <c r="F2" s="23"/>
      <c r="G2" s="23"/>
    </row>
    <row r="3" spans="2:15" s="22" customFormat="1">
      <c r="B3" s="23" t="str">
        <f>'Basic information'!A6</f>
        <v>Reporting Period:</v>
      </c>
      <c r="C3" s="25" t="str">
        <f>'Basic information'!B6</f>
        <v>From</v>
      </c>
      <c r="D3" s="26">
        <f>'Basic information'!B37</f>
        <v>1</v>
      </c>
      <c r="E3" s="26">
        <f>'Basic information'!C37</f>
        <v>4</v>
      </c>
      <c r="F3" s="26">
        <f>'Basic information'!D37</f>
        <v>2022</v>
      </c>
      <c r="G3" s="27" t="str">
        <f>'Basic information'!F6</f>
        <v>To</v>
      </c>
      <c r="H3" s="26">
        <f>'Basic information'!G37</f>
        <v>31</v>
      </c>
      <c r="I3" s="26">
        <f>'Basic information'!H37</f>
        <v>3</v>
      </c>
      <c r="J3" s="28">
        <f>'Basic information'!I37</f>
        <v>2023</v>
      </c>
    </row>
    <row r="4" spans="2:15" s="22" customFormat="1">
      <c r="B4" s="23"/>
      <c r="C4" s="25"/>
      <c r="D4" s="29" t="str">
        <f>'Basic information'!B38</f>
        <v>(DD)</v>
      </c>
      <c r="E4" s="29" t="str">
        <f>'Basic information'!C38</f>
        <v>(MM)</v>
      </c>
      <c r="F4" s="29" t="str">
        <f>'Basic information'!D38</f>
        <v>(YYYY)</v>
      </c>
      <c r="G4" s="29"/>
      <c r="H4" s="29" t="str">
        <f>'Basic information'!G38</f>
        <v>(DD)</v>
      </c>
      <c r="I4" s="29" t="str">
        <f>'Basic information'!H38</f>
        <v>(MM)</v>
      </c>
      <c r="J4" s="29" t="str">
        <f>'Basic information'!I38</f>
        <v>(YYYY)</v>
      </c>
    </row>
    <row r="5" spans="2:15">
      <c r="B5" s="30"/>
      <c r="C5" s="30"/>
      <c r="D5" s="30"/>
      <c r="E5" s="30"/>
      <c r="F5" s="30"/>
      <c r="G5" s="30"/>
    </row>
    <row r="6" spans="2:15">
      <c r="B6" s="88" t="s">
        <v>331</v>
      </c>
      <c r="C6" s="88"/>
      <c r="D6" s="88"/>
      <c r="E6" s="88"/>
      <c r="F6" s="88"/>
      <c r="G6" s="88"/>
      <c r="H6" s="88"/>
      <c r="I6" s="88"/>
      <c r="J6" s="88"/>
    </row>
    <row r="7" spans="2:15">
      <c r="B7" s="84" t="s">
        <v>45</v>
      </c>
      <c r="C7" s="292" t="s">
        <v>77</v>
      </c>
      <c r="D7" s="292"/>
      <c r="E7" s="84" t="s">
        <v>78</v>
      </c>
      <c r="F7" s="84" t="s">
        <v>79</v>
      </c>
      <c r="G7" s="84" t="s">
        <v>26</v>
      </c>
      <c r="H7" s="84" t="s">
        <v>27</v>
      </c>
      <c r="I7" s="84" t="s">
        <v>28</v>
      </c>
      <c r="J7" s="84" t="s">
        <v>29</v>
      </c>
      <c r="K7" s="2"/>
      <c r="L7" s="2"/>
    </row>
    <row r="8" spans="2:15">
      <c r="B8" s="84" t="s">
        <v>30</v>
      </c>
      <c r="C8" s="84" t="s">
        <v>31</v>
      </c>
      <c r="D8" s="84" t="s">
        <v>32</v>
      </c>
      <c r="E8" s="84" t="s">
        <v>33</v>
      </c>
      <c r="F8" s="84" t="s">
        <v>34</v>
      </c>
      <c r="G8" s="84" t="s">
        <v>35</v>
      </c>
      <c r="H8" s="84" t="s">
        <v>36</v>
      </c>
      <c r="I8" s="84" t="s">
        <v>87</v>
      </c>
      <c r="J8" s="84" t="s">
        <v>88</v>
      </c>
      <c r="K8" s="2"/>
      <c r="L8" s="2"/>
    </row>
    <row r="9" spans="2:15" ht="89.25" customHeight="1">
      <c r="B9" s="290" t="s">
        <v>111</v>
      </c>
      <c r="C9" s="293" t="s">
        <v>90</v>
      </c>
      <c r="D9" s="294"/>
      <c r="E9" s="290" t="s">
        <v>257</v>
      </c>
      <c r="F9" s="289" t="s">
        <v>226</v>
      </c>
      <c r="G9" s="289" t="s">
        <v>258</v>
      </c>
      <c r="H9" s="289" t="s">
        <v>262</v>
      </c>
      <c r="I9" s="289" t="s">
        <v>259</v>
      </c>
      <c r="J9" s="290" t="s">
        <v>261</v>
      </c>
      <c r="K9" s="2"/>
      <c r="L9" s="7"/>
      <c r="M9" s="14"/>
    </row>
    <row r="10" spans="2:15" ht="43.5" customHeight="1">
      <c r="B10" s="290"/>
      <c r="C10" s="3" t="s">
        <v>112</v>
      </c>
      <c r="D10" s="4" t="s">
        <v>113</v>
      </c>
      <c r="E10" s="290"/>
      <c r="F10" s="289"/>
      <c r="G10" s="289"/>
      <c r="H10" s="289"/>
      <c r="I10" s="289"/>
      <c r="J10" s="290"/>
      <c r="K10" s="2"/>
      <c r="L10" s="7"/>
    </row>
    <row r="11" spans="2:15">
      <c r="B11" s="295" t="s">
        <v>114</v>
      </c>
      <c r="C11" s="296"/>
      <c r="D11" s="296"/>
      <c r="E11" s="296"/>
      <c r="F11" s="296"/>
      <c r="G11" s="296"/>
      <c r="H11" s="296"/>
      <c r="I11" s="296"/>
      <c r="J11" s="297"/>
      <c r="K11" s="2"/>
      <c r="L11" s="7"/>
      <c r="M11" s="14"/>
    </row>
    <row r="12" spans="2:15" ht="39.950000000000003" customHeight="1">
      <c r="B12" s="58" t="s">
        <v>236</v>
      </c>
      <c r="C12" s="54"/>
      <c r="D12" s="59" t="s">
        <v>374</v>
      </c>
      <c r="E12" s="249">
        <f t="shared" ref="E12:E19" si="0">IF(B12="Others","Please input",IF($N12=0,0,IF($M12=0,0,VLOOKUP(O12,$D$70:$I$98,2,FALSE))))</f>
        <v>2.6139999999999999</v>
      </c>
      <c r="F12" s="6">
        <f>((C12*E12)/1000)</f>
        <v>0</v>
      </c>
      <c r="G12" s="249">
        <f t="shared" ref="G12:G19" si="1">IF(B12="Others","Please input",IF($N12=0,0,IF($M12=0,0,VLOOKUP(O12,D$70:I$98,4,FALSE))))</f>
        <v>7.1999999999999995E-2</v>
      </c>
      <c r="H12" s="6">
        <f>((C12*G12)/(1000*1000)*21)</f>
        <v>0</v>
      </c>
      <c r="I12" s="249">
        <f t="shared" ref="I12:I19" si="2">IF(B12="Others","Please input",IF($N12=0,0,IF($M12=0,0,VLOOKUP(O12,D$70:I$98,6,FALSE))))</f>
        <v>0.50600000000000001</v>
      </c>
      <c r="J12" s="6">
        <f>((C12*I12)/(1000*1000)*310)</f>
        <v>0</v>
      </c>
      <c r="K12" s="7" t="str">
        <f>VLOOKUP(B12,N$60:O$67,2,FALSE)</f>
        <v>PrivateVan</v>
      </c>
      <c r="M12" s="7">
        <f t="shared" ref="M12:M19" si="3">IF($B12="",0,IF($D12="",0,VLOOKUP(K12,J$60:K$67,2,FALSE)))</f>
        <v>3</v>
      </c>
      <c r="N12" s="14">
        <f t="shared" ref="N12:N19" si="4">IF($B12="",0,IF($D12="",0,VLOOKUP(D12,L$60:M$64,2,FALSE)))</f>
        <v>1</v>
      </c>
      <c r="O12" s="14" t="str">
        <f>M12&amp;N12</f>
        <v>31</v>
      </c>
    </row>
    <row r="13" spans="2:15" ht="39.950000000000003" customHeight="1">
      <c r="B13" s="58" t="s">
        <v>452</v>
      </c>
      <c r="C13" s="54"/>
      <c r="D13" s="59" t="s">
        <v>373</v>
      </c>
      <c r="E13" s="249">
        <f t="shared" si="0"/>
        <v>2.36</v>
      </c>
      <c r="F13" s="6">
        <f t="shared" ref="F13:F19" si="5">((C13*E13)/1000)</f>
        <v>0</v>
      </c>
      <c r="G13" s="249">
        <f t="shared" si="1"/>
        <v>0</v>
      </c>
      <c r="H13" s="6">
        <f t="shared" ref="H13:H19" si="6">((C13*G13)/(1000*1000)*21)</f>
        <v>0</v>
      </c>
      <c r="I13" s="249">
        <f t="shared" si="2"/>
        <v>0</v>
      </c>
      <c r="J13" s="6">
        <f t="shared" ref="J13:J19" si="7">((C13*I13)/(1000*1000)*310)</f>
        <v>0</v>
      </c>
      <c r="K13" s="7" t="str">
        <f t="shared" ref="K13:K19" si="8">VLOOKUP(B13,N$60:O$66,2,FALSE)</f>
        <v>PublicLightBus</v>
      </c>
      <c r="M13" s="7">
        <f t="shared" si="3"/>
        <v>4</v>
      </c>
      <c r="N13" s="14">
        <f t="shared" si="4"/>
        <v>2</v>
      </c>
      <c r="O13" s="14" t="str">
        <f t="shared" ref="O13:O19" si="9">M13&amp;N13</f>
        <v>42</v>
      </c>
    </row>
    <row r="14" spans="2:15" ht="39.950000000000003" customHeight="1">
      <c r="B14" s="58"/>
      <c r="C14" s="54"/>
      <c r="D14" s="59" t="s">
        <v>396</v>
      </c>
      <c r="E14" s="249">
        <f t="shared" si="0"/>
        <v>0</v>
      </c>
      <c r="F14" s="6">
        <f t="shared" si="5"/>
        <v>0</v>
      </c>
      <c r="G14" s="249">
        <f t="shared" si="1"/>
        <v>0</v>
      </c>
      <c r="H14" s="6">
        <f t="shared" si="6"/>
        <v>0</v>
      </c>
      <c r="I14" s="249">
        <f t="shared" si="2"/>
        <v>0</v>
      </c>
      <c r="J14" s="6">
        <f t="shared" si="7"/>
        <v>0</v>
      </c>
      <c r="K14" s="7" t="e">
        <f t="shared" si="8"/>
        <v>#N/A</v>
      </c>
      <c r="M14" s="7">
        <f t="shared" si="3"/>
        <v>0</v>
      </c>
      <c r="N14" s="14">
        <f t="shared" si="4"/>
        <v>0</v>
      </c>
      <c r="O14" s="14" t="str">
        <f t="shared" si="9"/>
        <v>00</v>
      </c>
    </row>
    <row r="15" spans="2:15" ht="39.950000000000003" customHeight="1">
      <c r="B15" s="58"/>
      <c r="C15" s="54"/>
      <c r="D15" s="59"/>
      <c r="E15" s="249">
        <f t="shared" si="0"/>
        <v>0</v>
      </c>
      <c r="F15" s="6">
        <f t="shared" si="5"/>
        <v>0</v>
      </c>
      <c r="G15" s="249">
        <f t="shared" si="1"/>
        <v>0</v>
      </c>
      <c r="H15" s="6">
        <f t="shared" si="6"/>
        <v>0</v>
      </c>
      <c r="I15" s="249">
        <f t="shared" si="2"/>
        <v>0</v>
      </c>
      <c r="J15" s="6">
        <f t="shared" si="7"/>
        <v>0</v>
      </c>
      <c r="K15" s="7" t="e">
        <f t="shared" si="8"/>
        <v>#N/A</v>
      </c>
      <c r="M15" s="7">
        <f t="shared" si="3"/>
        <v>0</v>
      </c>
      <c r="N15" s="14">
        <f t="shared" si="4"/>
        <v>0</v>
      </c>
      <c r="O15" s="14" t="str">
        <f t="shared" si="9"/>
        <v>00</v>
      </c>
    </row>
    <row r="16" spans="2:15" ht="39.950000000000003" customHeight="1">
      <c r="B16" s="58"/>
      <c r="C16" s="54"/>
      <c r="D16" s="59"/>
      <c r="E16" s="249">
        <f t="shared" si="0"/>
        <v>0</v>
      </c>
      <c r="F16" s="6">
        <f t="shared" si="5"/>
        <v>0</v>
      </c>
      <c r="G16" s="249">
        <f t="shared" si="1"/>
        <v>0</v>
      </c>
      <c r="H16" s="6">
        <f t="shared" si="6"/>
        <v>0</v>
      </c>
      <c r="I16" s="249">
        <f t="shared" si="2"/>
        <v>0</v>
      </c>
      <c r="J16" s="6">
        <f t="shared" si="7"/>
        <v>0</v>
      </c>
      <c r="K16" s="7" t="e">
        <f t="shared" si="8"/>
        <v>#N/A</v>
      </c>
      <c r="M16" s="7">
        <f t="shared" si="3"/>
        <v>0</v>
      </c>
      <c r="N16" s="14">
        <f t="shared" si="4"/>
        <v>0</v>
      </c>
      <c r="O16" s="14" t="str">
        <f t="shared" si="9"/>
        <v>00</v>
      </c>
    </row>
    <row r="17" spans="2:15" ht="39.950000000000003" customHeight="1">
      <c r="B17" s="58"/>
      <c r="C17" s="54"/>
      <c r="D17" s="59"/>
      <c r="E17" s="249">
        <f t="shared" si="0"/>
        <v>0</v>
      </c>
      <c r="F17" s="6">
        <f t="shared" si="5"/>
        <v>0</v>
      </c>
      <c r="G17" s="249">
        <f t="shared" si="1"/>
        <v>0</v>
      </c>
      <c r="H17" s="6">
        <f t="shared" si="6"/>
        <v>0</v>
      </c>
      <c r="I17" s="249">
        <f t="shared" si="2"/>
        <v>0</v>
      </c>
      <c r="J17" s="6">
        <f t="shared" si="7"/>
        <v>0</v>
      </c>
      <c r="K17" s="7" t="e">
        <f t="shared" si="8"/>
        <v>#N/A</v>
      </c>
      <c r="M17" s="7">
        <f t="shared" si="3"/>
        <v>0</v>
      </c>
      <c r="N17" s="14">
        <f t="shared" si="4"/>
        <v>0</v>
      </c>
      <c r="O17" s="14" t="str">
        <f t="shared" si="9"/>
        <v>00</v>
      </c>
    </row>
    <row r="18" spans="2:15" ht="39.950000000000003" customHeight="1">
      <c r="B18" s="58"/>
      <c r="C18" s="54"/>
      <c r="D18" s="59"/>
      <c r="E18" s="249">
        <f t="shared" si="0"/>
        <v>0</v>
      </c>
      <c r="F18" s="6">
        <f t="shared" si="5"/>
        <v>0</v>
      </c>
      <c r="G18" s="249">
        <f t="shared" si="1"/>
        <v>0</v>
      </c>
      <c r="H18" s="6">
        <f t="shared" si="6"/>
        <v>0</v>
      </c>
      <c r="I18" s="249">
        <f t="shared" si="2"/>
        <v>0</v>
      </c>
      <c r="J18" s="6">
        <f t="shared" si="7"/>
        <v>0</v>
      </c>
      <c r="K18" s="7" t="e">
        <f t="shared" si="8"/>
        <v>#N/A</v>
      </c>
      <c r="M18" s="7">
        <f t="shared" si="3"/>
        <v>0</v>
      </c>
      <c r="N18" s="14">
        <f t="shared" si="4"/>
        <v>0</v>
      </c>
      <c r="O18" s="14" t="str">
        <f t="shared" si="9"/>
        <v>00</v>
      </c>
    </row>
    <row r="19" spans="2:15" ht="39.950000000000003" customHeight="1">
      <c r="B19" s="58"/>
      <c r="C19" s="54"/>
      <c r="D19" s="59"/>
      <c r="E19" s="249">
        <f t="shared" si="0"/>
        <v>0</v>
      </c>
      <c r="F19" s="6">
        <f t="shared" si="5"/>
        <v>0</v>
      </c>
      <c r="G19" s="249">
        <f t="shared" si="1"/>
        <v>0</v>
      </c>
      <c r="H19" s="6">
        <f t="shared" si="6"/>
        <v>0</v>
      </c>
      <c r="I19" s="249">
        <f t="shared" si="2"/>
        <v>0</v>
      </c>
      <c r="J19" s="6">
        <f t="shared" si="7"/>
        <v>0</v>
      </c>
      <c r="K19" s="7" t="e">
        <f t="shared" si="8"/>
        <v>#N/A</v>
      </c>
      <c r="M19" s="7">
        <f t="shared" si="3"/>
        <v>0</v>
      </c>
      <c r="N19" s="14">
        <f t="shared" si="4"/>
        <v>0</v>
      </c>
      <c r="O19" s="14" t="str">
        <f t="shared" si="9"/>
        <v>00</v>
      </c>
    </row>
    <row r="20" spans="2:15">
      <c r="B20" s="295" t="s">
        <v>370</v>
      </c>
      <c r="C20" s="296"/>
      <c r="D20" s="296"/>
      <c r="E20" s="296"/>
      <c r="F20" s="296"/>
      <c r="G20" s="296"/>
      <c r="H20" s="296"/>
      <c r="I20" s="296"/>
      <c r="J20" s="297"/>
      <c r="K20" s="2"/>
      <c r="L20" s="7"/>
      <c r="M20" s="14"/>
    </row>
    <row r="21" spans="2:15" ht="39.950000000000003" customHeight="1">
      <c r="B21" s="8" t="s">
        <v>399</v>
      </c>
      <c r="C21" s="54"/>
      <c r="D21" s="8" t="s">
        <v>398</v>
      </c>
      <c r="E21" s="5">
        <v>2.645</v>
      </c>
      <c r="F21" s="6">
        <f>((C21*E21)/1000)</f>
        <v>0</v>
      </c>
      <c r="G21" s="5">
        <v>0.14599999999999999</v>
      </c>
      <c r="H21" s="6">
        <f>((C21*G21)/(1000*1000)*21)</f>
        <v>0</v>
      </c>
      <c r="I21" s="5">
        <v>1.095</v>
      </c>
      <c r="J21" s="6">
        <f>((C21*I21)/(1000*1000)*310)</f>
        <v>0</v>
      </c>
      <c r="K21" s="2"/>
      <c r="L21" s="7"/>
      <c r="M21" s="14"/>
    </row>
    <row r="22" spans="2:15">
      <c r="B22" s="295" t="s">
        <v>371</v>
      </c>
      <c r="C22" s="296"/>
      <c r="D22" s="296"/>
      <c r="E22" s="296"/>
      <c r="F22" s="296"/>
      <c r="G22" s="296"/>
      <c r="H22" s="296"/>
      <c r="I22" s="296"/>
      <c r="J22" s="297"/>
      <c r="K22" s="2"/>
      <c r="L22" s="7"/>
      <c r="M22" s="14"/>
    </row>
    <row r="23" spans="2:15" ht="39.950000000000003" customHeight="1">
      <c r="B23" s="8" t="s">
        <v>445</v>
      </c>
      <c r="C23" s="54"/>
      <c r="D23" s="8" t="s">
        <v>400</v>
      </c>
      <c r="E23" s="5">
        <v>2.4289999999999998</v>
      </c>
      <c r="F23" s="6">
        <f>((C23*E23)/1000)</f>
        <v>0</v>
      </c>
      <c r="G23" s="5">
        <v>6.9000000000000006E-2</v>
      </c>
      <c r="H23" s="6">
        <f>((C23*G23)/(1000*1000)*21)</f>
        <v>0</v>
      </c>
      <c r="I23" s="5">
        <v>0</v>
      </c>
      <c r="J23" s="6">
        <f>((C23*I23)/(1000*1000)*310)</f>
        <v>0</v>
      </c>
      <c r="K23" s="2"/>
      <c r="L23" s="7"/>
      <c r="M23" s="14"/>
    </row>
    <row r="24" spans="2:15" ht="39.950000000000003" customHeight="1">
      <c r="B24" s="9" t="s">
        <v>22</v>
      </c>
      <c r="C24" s="10"/>
      <c r="D24" s="10"/>
      <c r="E24" s="10"/>
      <c r="F24" s="11">
        <f>SUM(F12:F23)</f>
        <v>0</v>
      </c>
      <c r="G24" s="12"/>
      <c r="H24" s="11">
        <f>SUM(H12:H23)</f>
        <v>0</v>
      </c>
      <c r="I24" s="12"/>
      <c r="J24" s="11">
        <f>SUM(J12:J23)</f>
        <v>0</v>
      </c>
      <c r="K24" s="2"/>
    </row>
    <row r="25" spans="2:15">
      <c r="B25" s="2"/>
      <c r="C25" s="2"/>
      <c r="D25" s="2"/>
      <c r="E25" s="2"/>
      <c r="F25" s="2"/>
      <c r="G25" s="2"/>
      <c r="H25" s="2"/>
      <c r="I25" s="2"/>
      <c r="J25" s="2"/>
      <c r="K25" s="2"/>
    </row>
    <row r="26" spans="2:15">
      <c r="B26" s="144" t="s">
        <v>272</v>
      </c>
      <c r="C26" s="2"/>
      <c r="D26" s="2"/>
      <c r="E26" s="2"/>
      <c r="F26" s="2"/>
      <c r="G26" s="2"/>
      <c r="H26" s="2"/>
      <c r="I26" s="2"/>
      <c r="J26" s="2"/>
      <c r="K26" s="2"/>
    </row>
    <row r="27" spans="2:15">
      <c r="C27" s="48"/>
      <c r="D27" s="2"/>
      <c r="E27" s="2"/>
      <c r="F27" s="2"/>
      <c r="G27" s="2"/>
      <c r="H27" s="2"/>
      <c r="I27" s="2"/>
      <c r="J27" s="2"/>
      <c r="K27" s="2"/>
    </row>
    <row r="28" spans="2:15">
      <c r="B28" s="80"/>
      <c r="C28" s="1" t="s">
        <v>315</v>
      </c>
      <c r="D28" s="2"/>
      <c r="E28" s="2"/>
      <c r="F28" s="2"/>
      <c r="G28" s="2"/>
      <c r="H28" s="2"/>
      <c r="I28" s="2"/>
      <c r="J28" s="2"/>
      <c r="K28" s="2"/>
    </row>
    <row r="29" spans="2:15">
      <c r="B29" s="40"/>
      <c r="C29" s="1" t="s">
        <v>298</v>
      </c>
      <c r="D29" s="2"/>
      <c r="E29" s="2"/>
      <c r="F29" s="2"/>
      <c r="G29" s="2"/>
      <c r="H29" s="2"/>
      <c r="I29" s="2"/>
      <c r="J29" s="2"/>
      <c r="K29" s="2"/>
    </row>
    <row r="30" spans="2:15" ht="15.75" customHeight="1">
      <c r="D30" s="145"/>
      <c r="E30" s="145"/>
      <c r="F30" s="145"/>
      <c r="G30" s="145"/>
      <c r="H30" s="145"/>
      <c r="I30" s="145"/>
      <c r="J30" s="145"/>
    </row>
    <row r="31" spans="2:15">
      <c r="B31" s="111"/>
      <c r="C31" s="111"/>
      <c r="D31" s="111"/>
      <c r="E31" s="111"/>
    </row>
    <row r="32" spans="2:15">
      <c r="B32" s="41" t="s">
        <v>56</v>
      </c>
      <c r="C32" s="2"/>
      <c r="D32" s="2"/>
      <c r="E32" s="111"/>
    </row>
    <row r="33" spans="1:10" ht="17.25">
      <c r="B33" s="41" t="s">
        <v>207</v>
      </c>
      <c r="C33" s="2"/>
      <c r="D33" s="2"/>
      <c r="E33" s="111"/>
    </row>
    <row r="34" spans="1:10">
      <c r="B34" s="83" t="s">
        <v>58</v>
      </c>
      <c r="C34" s="82" t="s">
        <v>52</v>
      </c>
      <c r="D34" s="83" t="s">
        <v>59</v>
      </c>
      <c r="E34" s="111"/>
    </row>
    <row r="35" spans="1:10">
      <c r="A35" s="44">
        <v>1</v>
      </c>
      <c r="B35" s="146" t="s">
        <v>61</v>
      </c>
      <c r="C35" s="47">
        <v>2.6139999999999999</v>
      </c>
      <c r="D35" s="140" t="s">
        <v>62</v>
      </c>
      <c r="E35" s="111"/>
    </row>
    <row r="36" spans="1:10">
      <c r="A36" s="44">
        <v>2</v>
      </c>
      <c r="B36" s="146" t="s">
        <v>210</v>
      </c>
      <c r="C36" s="47">
        <v>2.36</v>
      </c>
      <c r="D36" s="140" t="s">
        <v>62</v>
      </c>
      <c r="E36" s="12"/>
    </row>
    <row r="37" spans="1:10" ht="15.75" customHeight="1">
      <c r="A37" s="44">
        <v>3</v>
      </c>
      <c r="B37" s="298" t="s">
        <v>206</v>
      </c>
      <c r="C37" s="47">
        <v>1.679</v>
      </c>
      <c r="D37" s="140" t="s">
        <v>62</v>
      </c>
      <c r="E37" s="111"/>
    </row>
    <row r="38" spans="1:10" ht="15.75" customHeight="1">
      <c r="A38" s="44"/>
      <c r="B38" s="299"/>
      <c r="C38" s="47">
        <v>3.0169999999999999</v>
      </c>
      <c r="D38" s="140" t="s">
        <v>438</v>
      </c>
      <c r="E38" s="111"/>
    </row>
    <row r="39" spans="1:10" ht="15.75" customHeight="1">
      <c r="A39" s="44"/>
      <c r="B39" s="147" t="s">
        <v>436</v>
      </c>
      <c r="C39" s="47">
        <v>2.645</v>
      </c>
      <c r="D39" s="140" t="s">
        <v>62</v>
      </c>
      <c r="E39" s="111"/>
    </row>
    <row r="40" spans="1:10" ht="15.75" customHeight="1">
      <c r="A40" s="44"/>
      <c r="B40" s="147" t="s">
        <v>437</v>
      </c>
      <c r="C40" s="47">
        <v>2.4289999999999998</v>
      </c>
      <c r="D40" s="140" t="s">
        <v>62</v>
      </c>
      <c r="E40" s="111"/>
    </row>
    <row r="41" spans="1:10">
      <c r="B41" s="108"/>
      <c r="C41" s="108"/>
      <c r="D41" s="108"/>
      <c r="E41" s="111"/>
    </row>
    <row r="42" spans="1:10" ht="17.25">
      <c r="B42" s="41" t="s">
        <v>71</v>
      </c>
      <c r="C42" s="2"/>
      <c r="D42" s="2"/>
      <c r="E42" s="111"/>
      <c r="G42" s="41" t="s">
        <v>57</v>
      </c>
      <c r="H42" s="2"/>
      <c r="I42" s="2"/>
      <c r="J42" s="111"/>
    </row>
    <row r="43" spans="1:10">
      <c r="B43" s="83" t="s">
        <v>60</v>
      </c>
      <c r="C43" s="82" t="s">
        <v>58</v>
      </c>
      <c r="D43" s="82" t="s">
        <v>52</v>
      </c>
      <c r="E43" s="83" t="s">
        <v>59</v>
      </c>
      <c r="G43" s="83" t="s">
        <v>60</v>
      </c>
      <c r="H43" s="82" t="s">
        <v>58</v>
      </c>
      <c r="I43" s="82" t="s">
        <v>52</v>
      </c>
      <c r="J43" s="83" t="s">
        <v>59</v>
      </c>
    </row>
    <row r="44" spans="1:10">
      <c r="A44" s="44">
        <v>1</v>
      </c>
      <c r="B44" s="146" t="s">
        <v>63</v>
      </c>
      <c r="C44" s="5" t="s">
        <v>64</v>
      </c>
      <c r="D44" s="5">
        <v>1.4219999999999999</v>
      </c>
      <c r="E44" s="76" t="s">
        <v>65</v>
      </c>
      <c r="G44" s="146" t="s">
        <v>63</v>
      </c>
      <c r="H44" s="5" t="s">
        <v>64</v>
      </c>
      <c r="I44" s="5">
        <v>4.5999999999999999E-2</v>
      </c>
      <c r="J44" s="76" t="s">
        <v>65</v>
      </c>
    </row>
    <row r="45" spans="1:10">
      <c r="A45" s="300">
        <v>2</v>
      </c>
      <c r="B45" s="301" t="s">
        <v>66</v>
      </c>
      <c r="C45" s="5" t="s">
        <v>64</v>
      </c>
      <c r="D45" s="5">
        <v>0.253</v>
      </c>
      <c r="E45" s="76" t="s">
        <v>65</v>
      </c>
      <c r="G45" s="301" t="s">
        <v>66</v>
      </c>
      <c r="H45" s="5" t="s">
        <v>64</v>
      </c>
      <c r="I45" s="5">
        <v>1.105</v>
      </c>
      <c r="J45" s="76" t="s">
        <v>65</v>
      </c>
    </row>
    <row r="46" spans="1:10">
      <c r="A46" s="300"/>
      <c r="B46" s="301"/>
      <c r="C46" s="5" t="s">
        <v>67</v>
      </c>
      <c r="D46" s="5">
        <v>7.1999999999999995E-2</v>
      </c>
      <c r="E46" s="76" t="s">
        <v>65</v>
      </c>
      <c r="G46" s="301"/>
      <c r="H46" s="5" t="s">
        <v>67</v>
      </c>
      <c r="I46" s="5">
        <v>0.11</v>
      </c>
      <c r="J46" s="76" t="s">
        <v>65</v>
      </c>
    </row>
    <row r="47" spans="1:10">
      <c r="A47" s="300">
        <v>3</v>
      </c>
      <c r="B47" s="301" t="s">
        <v>68</v>
      </c>
      <c r="C47" s="5" t="s">
        <v>64</v>
      </c>
      <c r="D47" s="5">
        <v>0.20300000000000001</v>
      </c>
      <c r="E47" s="76" t="s">
        <v>65</v>
      </c>
      <c r="G47" s="301" t="s">
        <v>68</v>
      </c>
      <c r="H47" s="5" t="s">
        <v>64</v>
      </c>
      <c r="I47" s="5">
        <v>1.1399999999999999</v>
      </c>
      <c r="J47" s="76" t="s">
        <v>65</v>
      </c>
    </row>
    <row r="48" spans="1:10">
      <c r="A48" s="300"/>
      <c r="B48" s="301"/>
      <c r="C48" s="5" t="s">
        <v>67</v>
      </c>
      <c r="D48" s="5">
        <v>7.1999999999999995E-2</v>
      </c>
      <c r="E48" s="76" t="s">
        <v>65</v>
      </c>
      <c r="G48" s="301"/>
      <c r="H48" s="5" t="s">
        <v>67</v>
      </c>
      <c r="I48" s="5">
        <v>0.50600000000000001</v>
      </c>
      <c r="J48" s="76" t="s">
        <v>65</v>
      </c>
    </row>
    <row r="49" spans="1:15">
      <c r="A49" s="300"/>
      <c r="B49" s="301"/>
      <c r="C49" s="5" t="s">
        <v>69</v>
      </c>
      <c r="D49" s="5">
        <v>0.248</v>
      </c>
      <c r="E49" s="76" t="s">
        <v>65</v>
      </c>
      <c r="G49" s="301"/>
      <c r="H49" s="5" t="s">
        <v>69</v>
      </c>
      <c r="I49" s="5">
        <v>0</v>
      </c>
      <c r="J49" s="76" t="s">
        <v>65</v>
      </c>
    </row>
    <row r="50" spans="1:15">
      <c r="A50" s="300">
        <v>4</v>
      </c>
      <c r="B50" s="301" t="s">
        <v>70</v>
      </c>
      <c r="C50" s="76" t="s">
        <v>67</v>
      </c>
      <c r="D50" s="5">
        <v>7.1999999999999995E-2</v>
      </c>
      <c r="E50" s="76" t="s">
        <v>65</v>
      </c>
      <c r="G50" s="301" t="s">
        <v>70</v>
      </c>
      <c r="H50" s="76" t="s">
        <v>67</v>
      </c>
      <c r="I50" s="5">
        <v>0.50600000000000001</v>
      </c>
      <c r="J50" s="76" t="s">
        <v>65</v>
      </c>
    </row>
    <row r="51" spans="1:15">
      <c r="A51" s="300"/>
      <c r="B51" s="301"/>
      <c r="C51" s="76" t="s">
        <v>69</v>
      </c>
      <c r="D51" s="5">
        <v>0.248</v>
      </c>
      <c r="E51" s="76" t="s">
        <v>65</v>
      </c>
      <c r="G51" s="301"/>
      <c r="H51" s="76" t="s">
        <v>69</v>
      </c>
      <c r="I51" s="5">
        <v>0</v>
      </c>
      <c r="J51" s="76" t="s">
        <v>65</v>
      </c>
    </row>
    <row r="52" spans="1:15">
      <c r="A52" s="300">
        <v>5</v>
      </c>
      <c r="B52" s="301" t="s">
        <v>72</v>
      </c>
      <c r="C52" s="76" t="s">
        <v>64</v>
      </c>
      <c r="D52" s="5">
        <v>0.20300000000000001</v>
      </c>
      <c r="E52" s="76" t="s">
        <v>65</v>
      </c>
      <c r="G52" s="301" t="s">
        <v>72</v>
      </c>
      <c r="H52" s="76" t="s">
        <v>64</v>
      </c>
      <c r="I52" s="5">
        <v>1.105</v>
      </c>
      <c r="J52" s="76" t="s">
        <v>65</v>
      </c>
    </row>
    <row r="53" spans="1:15">
      <c r="A53" s="300"/>
      <c r="B53" s="301"/>
      <c r="C53" s="76" t="s">
        <v>67</v>
      </c>
      <c r="D53" s="5">
        <v>7.1999999999999995E-2</v>
      </c>
      <c r="E53" s="76" t="s">
        <v>65</v>
      </c>
      <c r="G53" s="301"/>
      <c r="H53" s="76" t="s">
        <v>67</v>
      </c>
      <c r="I53" s="5">
        <v>0.50600000000000001</v>
      </c>
      <c r="J53" s="76" t="s">
        <v>65</v>
      </c>
    </row>
    <row r="54" spans="1:15">
      <c r="A54" s="44">
        <v>6</v>
      </c>
      <c r="B54" s="147" t="s">
        <v>73</v>
      </c>
      <c r="C54" s="76" t="s">
        <v>67</v>
      </c>
      <c r="D54" s="5">
        <v>0.14499999999999999</v>
      </c>
      <c r="E54" s="76" t="s">
        <v>65</v>
      </c>
      <c r="G54" s="147" t="s">
        <v>73</v>
      </c>
      <c r="H54" s="76" t="s">
        <v>67</v>
      </c>
      <c r="I54" s="5">
        <v>7.1999999999999995E-2</v>
      </c>
      <c r="J54" s="76" t="s">
        <v>65</v>
      </c>
    </row>
    <row r="55" spans="1:15">
      <c r="A55" s="44">
        <v>7</v>
      </c>
      <c r="B55" s="147" t="s">
        <v>74</v>
      </c>
      <c r="C55" s="76" t="s">
        <v>67</v>
      </c>
      <c r="D55" s="5">
        <v>0.14499999999999999</v>
      </c>
      <c r="E55" s="76" t="s">
        <v>65</v>
      </c>
      <c r="G55" s="147" t="s">
        <v>74</v>
      </c>
      <c r="H55" s="76" t="s">
        <v>67</v>
      </c>
      <c r="I55" s="5">
        <v>7.1999999999999995E-2</v>
      </c>
      <c r="J55" s="76" t="s">
        <v>65</v>
      </c>
    </row>
    <row r="56" spans="1:15">
      <c r="A56" s="44"/>
      <c r="B56" s="147" t="s">
        <v>439</v>
      </c>
      <c r="C56" s="76" t="s">
        <v>441</v>
      </c>
      <c r="D56" s="5">
        <v>0.14599999999999999</v>
      </c>
      <c r="E56" s="76" t="s">
        <v>65</v>
      </c>
      <c r="G56" s="147" t="s">
        <v>439</v>
      </c>
      <c r="H56" s="76" t="s">
        <v>441</v>
      </c>
      <c r="I56" s="5">
        <v>1.095</v>
      </c>
      <c r="J56" s="76" t="s">
        <v>65</v>
      </c>
    </row>
    <row r="57" spans="1:15">
      <c r="A57" s="44"/>
      <c r="B57" s="147" t="s">
        <v>440</v>
      </c>
      <c r="C57" s="76" t="s">
        <v>442</v>
      </c>
      <c r="D57" s="5">
        <v>6.9000000000000006E-2</v>
      </c>
      <c r="E57" s="76" t="s">
        <v>65</v>
      </c>
      <c r="G57" s="147" t="s">
        <v>440</v>
      </c>
      <c r="H57" s="76" t="s">
        <v>442</v>
      </c>
      <c r="I57" s="5">
        <v>0</v>
      </c>
      <c r="J57" s="76" t="s">
        <v>65</v>
      </c>
    </row>
    <row r="58" spans="1:15">
      <c r="I58" s="48"/>
    </row>
    <row r="60" spans="1:15" s="14" customFormat="1">
      <c r="A60" s="14">
        <v>1</v>
      </c>
      <c r="B60" s="14" t="str">
        <f>B44</f>
        <v>Motorcycle</v>
      </c>
      <c r="C60" s="14" t="s">
        <v>235</v>
      </c>
      <c r="D60" s="14" t="s">
        <v>236</v>
      </c>
      <c r="E60" s="14" t="s">
        <v>372</v>
      </c>
      <c r="F60" s="14" t="s">
        <v>237</v>
      </c>
      <c r="G60" s="14" t="s">
        <v>238</v>
      </c>
      <c r="H60" s="14" t="s">
        <v>239</v>
      </c>
      <c r="I60" s="14" t="s">
        <v>405</v>
      </c>
      <c r="J60" s="14" t="s">
        <v>234</v>
      </c>
      <c r="K60" s="17">
        <v>1</v>
      </c>
      <c r="L60" s="17" t="s">
        <v>374</v>
      </c>
      <c r="M60" s="17">
        <v>1</v>
      </c>
      <c r="N60" s="14" t="s">
        <v>234</v>
      </c>
      <c r="O60" s="14" t="s">
        <v>234</v>
      </c>
    </row>
    <row r="61" spans="1:15" s="14" customFormat="1">
      <c r="A61" s="14">
        <v>2</v>
      </c>
      <c r="B61" s="14" t="s">
        <v>397</v>
      </c>
      <c r="C61" s="14" t="s">
        <v>397</v>
      </c>
      <c r="D61" s="14" t="s">
        <v>397</v>
      </c>
      <c r="E61" s="14" t="s">
        <v>397</v>
      </c>
      <c r="F61" s="14" t="s">
        <v>397</v>
      </c>
      <c r="G61" s="14" t="s">
        <v>397</v>
      </c>
      <c r="H61" s="14" t="s">
        <v>397</v>
      </c>
      <c r="J61" s="14" t="s">
        <v>375</v>
      </c>
      <c r="K61" s="17">
        <v>2</v>
      </c>
      <c r="L61" s="17" t="s">
        <v>373</v>
      </c>
      <c r="M61" s="17">
        <v>2</v>
      </c>
      <c r="N61" s="14" t="s">
        <v>235</v>
      </c>
      <c r="O61" s="14" t="s">
        <v>375</v>
      </c>
    </row>
    <row r="62" spans="1:15" s="14" customFormat="1">
      <c r="A62" s="14">
        <v>3</v>
      </c>
      <c r="B62" s="17" t="s">
        <v>373</v>
      </c>
      <c r="C62" s="17" t="s">
        <v>374</v>
      </c>
      <c r="D62" s="17" t="s">
        <v>374</v>
      </c>
      <c r="E62" s="17" t="s">
        <v>374</v>
      </c>
      <c r="F62" s="17" t="s">
        <v>374</v>
      </c>
      <c r="G62" s="17" t="s">
        <v>374</v>
      </c>
      <c r="H62" s="17" t="s">
        <v>374</v>
      </c>
      <c r="I62" s="14" t="s">
        <v>407</v>
      </c>
      <c r="J62" s="14" t="s">
        <v>376</v>
      </c>
      <c r="K62" s="17">
        <v>3</v>
      </c>
      <c r="L62" s="17" t="s">
        <v>381</v>
      </c>
      <c r="M62" s="17">
        <v>3</v>
      </c>
      <c r="N62" s="14" t="s">
        <v>236</v>
      </c>
      <c r="O62" s="14" t="s">
        <v>376</v>
      </c>
    </row>
    <row r="63" spans="1:15" s="14" customFormat="1">
      <c r="C63" s="17" t="s">
        <v>373</v>
      </c>
      <c r="D63" s="17" t="s">
        <v>373</v>
      </c>
      <c r="E63" s="17" t="s">
        <v>373</v>
      </c>
      <c r="F63" s="17" t="s">
        <v>373</v>
      </c>
      <c r="G63" s="1"/>
      <c r="H63" s="1"/>
      <c r="J63" s="14" t="s">
        <v>377</v>
      </c>
      <c r="K63" s="17">
        <v>4</v>
      </c>
      <c r="L63" s="17" t="s">
        <v>397</v>
      </c>
      <c r="M63" s="17">
        <v>0</v>
      </c>
      <c r="N63" s="14" t="s">
        <v>372</v>
      </c>
      <c r="O63" s="14" t="s">
        <v>377</v>
      </c>
    </row>
    <row r="64" spans="1:15" s="14" customFormat="1">
      <c r="A64" s="14">
        <v>4</v>
      </c>
      <c r="D64" s="17" t="s">
        <v>381</v>
      </c>
      <c r="E64" s="17" t="s">
        <v>381</v>
      </c>
      <c r="F64" s="17" t="s">
        <v>381</v>
      </c>
      <c r="G64" s="1"/>
      <c r="H64" s="1"/>
      <c r="J64" s="14" t="s">
        <v>378</v>
      </c>
      <c r="K64" s="17">
        <v>5</v>
      </c>
      <c r="L64" s="17"/>
      <c r="M64" s="17"/>
      <c r="N64" s="14" t="s">
        <v>237</v>
      </c>
      <c r="O64" s="14" t="s">
        <v>378</v>
      </c>
    </row>
    <row r="65" spans="1:18" s="14" customFormat="1">
      <c r="A65" s="14">
        <v>5</v>
      </c>
      <c r="F65" s="1"/>
      <c r="G65" s="1"/>
      <c r="H65" s="1"/>
      <c r="J65" s="14" t="s">
        <v>379</v>
      </c>
      <c r="K65" s="17">
        <v>6</v>
      </c>
      <c r="N65" s="14" t="s">
        <v>238</v>
      </c>
      <c r="O65" s="14" t="s">
        <v>379</v>
      </c>
    </row>
    <row r="66" spans="1:18" s="14" customFormat="1">
      <c r="A66" s="14">
        <v>6</v>
      </c>
      <c r="F66" s="1"/>
      <c r="G66" s="1"/>
      <c r="H66" s="1"/>
      <c r="J66" s="14" t="s">
        <v>380</v>
      </c>
      <c r="K66" s="17">
        <v>7</v>
      </c>
      <c r="N66" s="14" t="s">
        <v>239</v>
      </c>
      <c r="O66" s="14" t="s">
        <v>380</v>
      </c>
    </row>
    <row r="67" spans="1:18" s="14" customFormat="1">
      <c r="F67" s="1"/>
      <c r="G67" s="1"/>
      <c r="H67" s="1"/>
      <c r="J67" s="14" t="s">
        <v>397</v>
      </c>
      <c r="K67" s="17">
        <v>0</v>
      </c>
      <c r="L67" s="17"/>
      <c r="M67" s="17"/>
      <c r="N67" s="14" t="s">
        <v>405</v>
      </c>
      <c r="O67" s="14" t="s">
        <v>409</v>
      </c>
    </row>
    <row r="68" spans="1:18" s="14" customFormat="1">
      <c r="E68" s="1"/>
      <c r="F68" s="1"/>
      <c r="G68" s="1"/>
      <c r="H68" s="1"/>
      <c r="I68" s="1"/>
      <c r="L68" s="17"/>
      <c r="M68" s="17"/>
      <c r="N68" s="17"/>
      <c r="O68" s="1"/>
      <c r="P68" s="1"/>
      <c r="Q68" s="1"/>
      <c r="R68" s="1"/>
    </row>
    <row r="69" spans="1:18" s="14" customFormat="1">
      <c r="C69" s="7"/>
      <c r="D69" s="7"/>
      <c r="E69" s="7" t="s">
        <v>382</v>
      </c>
      <c r="F69" s="1"/>
      <c r="G69" s="7" t="s">
        <v>383</v>
      </c>
      <c r="H69" s="7"/>
      <c r="I69" s="7" t="s">
        <v>384</v>
      </c>
      <c r="M69" s="17"/>
      <c r="N69" s="1"/>
    </row>
    <row r="70" spans="1:18" s="14" customFormat="1">
      <c r="B70" s="17"/>
      <c r="C70" s="38" t="str">
        <f>B60</f>
        <v>Motorcycle</v>
      </c>
      <c r="D70" s="14" t="s">
        <v>349</v>
      </c>
      <c r="E70" s="148">
        <f>C36</f>
        <v>2.36</v>
      </c>
      <c r="F70" s="17" t="str">
        <f>B62</f>
        <v>Unleaded Petrol (ULP)</v>
      </c>
      <c r="G70" s="148">
        <f>D44</f>
        <v>1.4219999999999999</v>
      </c>
      <c r="H70" s="17" t="str">
        <f>F70</f>
        <v>Unleaded Petrol (ULP)</v>
      </c>
      <c r="I70" s="148">
        <f>I44</f>
        <v>4.5999999999999999E-2</v>
      </c>
      <c r="L70" s="1"/>
      <c r="M70" s="1"/>
    </row>
    <row r="71" spans="1:18" s="14" customFormat="1">
      <c r="C71" s="7"/>
      <c r="D71" s="14" t="s">
        <v>385</v>
      </c>
      <c r="E71" s="7"/>
      <c r="F71" s="17"/>
      <c r="G71" s="7"/>
      <c r="H71" s="17"/>
      <c r="I71" s="7"/>
    </row>
    <row r="72" spans="1:18" s="14" customFormat="1">
      <c r="C72" s="7" t="str">
        <f>C60</f>
        <v>Passenger Car</v>
      </c>
      <c r="D72" s="14" t="s">
        <v>358</v>
      </c>
      <c r="E72" s="148">
        <f>C35</f>
        <v>2.6139999999999999</v>
      </c>
      <c r="F72" s="17" t="str">
        <f>C62</f>
        <v>Diesel Oil (DO)</v>
      </c>
      <c r="G72" s="148">
        <f>D46</f>
        <v>7.1999999999999995E-2</v>
      </c>
      <c r="H72" s="17" t="str">
        <f>F72</f>
        <v>Diesel Oil (DO)</v>
      </c>
      <c r="I72" s="148">
        <f>I46</f>
        <v>0.11</v>
      </c>
      <c r="L72" s="7"/>
    </row>
    <row r="73" spans="1:18" s="14" customFormat="1">
      <c r="B73" s="17"/>
      <c r="C73" s="7" t="str">
        <f>C60</f>
        <v>Passenger Car</v>
      </c>
      <c r="D73" s="14" t="s">
        <v>359</v>
      </c>
      <c r="E73" s="148">
        <f>E70</f>
        <v>2.36</v>
      </c>
      <c r="F73" s="17" t="str">
        <f>C63</f>
        <v>Unleaded Petrol (ULP)</v>
      </c>
      <c r="G73" s="148">
        <f>D45</f>
        <v>0.253</v>
      </c>
      <c r="H73" s="17" t="str">
        <f>F73</f>
        <v>Unleaded Petrol (ULP)</v>
      </c>
      <c r="I73" s="148">
        <f>I45</f>
        <v>1.105</v>
      </c>
      <c r="L73" s="7"/>
    </row>
    <row r="74" spans="1:18" s="14" customFormat="1">
      <c r="C74" s="7"/>
      <c r="D74" s="14" t="s">
        <v>385</v>
      </c>
      <c r="F74" s="17"/>
      <c r="G74" s="7"/>
      <c r="H74" s="17"/>
      <c r="I74" s="7"/>
    </row>
    <row r="75" spans="1:18" s="14" customFormat="1">
      <c r="C75" s="7" t="str">
        <f>D60</f>
        <v>Private Van</v>
      </c>
      <c r="D75" s="14" t="s">
        <v>337</v>
      </c>
      <c r="E75" s="148">
        <f>E72</f>
        <v>2.6139999999999999</v>
      </c>
      <c r="F75" s="17" t="str">
        <f>D62</f>
        <v>Diesel Oil (DO)</v>
      </c>
      <c r="G75" s="148">
        <f>D48</f>
        <v>7.1999999999999995E-2</v>
      </c>
      <c r="H75" s="17" t="str">
        <f>F75</f>
        <v>Diesel Oil (DO)</v>
      </c>
      <c r="I75" s="148">
        <f>I48</f>
        <v>0.50600000000000001</v>
      </c>
    </row>
    <row r="76" spans="1:18" s="14" customFormat="1">
      <c r="C76" s="7" t="str">
        <f>C75</f>
        <v>Private Van</v>
      </c>
      <c r="D76" s="14" t="s">
        <v>386</v>
      </c>
      <c r="E76" s="148">
        <f>E73</f>
        <v>2.36</v>
      </c>
      <c r="F76" s="17" t="str">
        <f>D63</f>
        <v>Unleaded Petrol (ULP)</v>
      </c>
      <c r="G76" s="148">
        <f>D47</f>
        <v>0.20300000000000001</v>
      </c>
      <c r="H76" s="17" t="str">
        <f>F76</f>
        <v>Unleaded Petrol (ULP)</v>
      </c>
      <c r="I76" s="148">
        <f>I47</f>
        <v>1.1399999999999999</v>
      </c>
    </row>
    <row r="77" spans="1:18" s="14" customFormat="1">
      <c r="B77" s="17"/>
      <c r="C77" s="7" t="str">
        <f>C76</f>
        <v>Private Van</v>
      </c>
      <c r="D77" s="14" t="s">
        <v>387</v>
      </c>
      <c r="E77" s="148">
        <f>C37</f>
        <v>1.679</v>
      </c>
      <c r="F77" s="17" t="str">
        <f>D64</f>
        <v>Liquefied Petroleum Gas (LPG)</v>
      </c>
      <c r="G77" s="148">
        <f>D49</f>
        <v>0.248</v>
      </c>
      <c r="H77" s="17" t="str">
        <f>F77</f>
        <v>Liquefied Petroleum Gas (LPG)</v>
      </c>
      <c r="I77" s="148">
        <f>I49</f>
        <v>0</v>
      </c>
    </row>
    <row r="78" spans="1:18" s="14" customFormat="1">
      <c r="C78" s="7"/>
      <c r="D78" s="14" t="s">
        <v>385</v>
      </c>
      <c r="E78" s="148"/>
      <c r="F78" s="17"/>
      <c r="G78" s="148"/>
      <c r="H78" s="17"/>
      <c r="I78" s="148"/>
    </row>
    <row r="79" spans="1:18" s="14" customFormat="1">
      <c r="C79" s="7" t="str">
        <f>E60</f>
        <v>Public Light Bus</v>
      </c>
      <c r="D79" s="14" t="s">
        <v>388</v>
      </c>
      <c r="E79" s="148">
        <f>C35</f>
        <v>2.6139999999999999</v>
      </c>
      <c r="F79" s="17" t="str">
        <f>E62</f>
        <v>Diesel Oil (DO)</v>
      </c>
      <c r="G79" s="148">
        <f>D50</f>
        <v>7.1999999999999995E-2</v>
      </c>
      <c r="H79" s="17" t="str">
        <f>F79</f>
        <v>Diesel Oil (DO)</v>
      </c>
      <c r="I79" s="148">
        <f>I50</f>
        <v>0.50600000000000001</v>
      </c>
    </row>
    <row r="80" spans="1:18" s="14" customFormat="1">
      <c r="C80" s="7" t="str">
        <f>C79</f>
        <v>Public Light Bus</v>
      </c>
      <c r="D80" s="14" t="s">
        <v>389</v>
      </c>
      <c r="E80" s="148">
        <f>C36</f>
        <v>2.36</v>
      </c>
      <c r="F80" s="17" t="str">
        <f>E63</f>
        <v>Unleaded Petrol (ULP)</v>
      </c>
      <c r="G80" s="148">
        <v>0</v>
      </c>
      <c r="H80" s="17" t="str">
        <f>F80</f>
        <v>Unleaded Petrol (ULP)</v>
      </c>
      <c r="I80" s="148">
        <v>0</v>
      </c>
    </row>
    <row r="81" spans="2:9" s="14" customFormat="1">
      <c r="B81" s="17"/>
      <c r="C81" s="7" t="str">
        <f>C80</f>
        <v>Public Light Bus</v>
      </c>
      <c r="D81" s="14" t="s">
        <v>390</v>
      </c>
      <c r="E81" s="148">
        <f>C37</f>
        <v>1.679</v>
      </c>
      <c r="F81" s="17" t="str">
        <f>E64</f>
        <v>Liquefied Petroleum Gas (LPG)</v>
      </c>
      <c r="G81" s="148">
        <f>D51</f>
        <v>0.248</v>
      </c>
      <c r="H81" s="17" t="str">
        <f>F81</f>
        <v>Liquefied Petroleum Gas (LPG)</v>
      </c>
      <c r="I81" s="148">
        <f>I51</f>
        <v>0</v>
      </c>
    </row>
    <row r="82" spans="2:9" s="14" customFormat="1">
      <c r="C82" s="7"/>
      <c r="D82" s="14" t="s">
        <v>385</v>
      </c>
      <c r="F82" s="17"/>
      <c r="G82" s="7"/>
      <c r="H82" s="17"/>
      <c r="I82" s="7"/>
    </row>
    <row r="83" spans="2:9" s="14" customFormat="1">
      <c r="C83" s="7" t="str">
        <f>F60</f>
        <v>Light Goods Vehicle</v>
      </c>
      <c r="D83" s="14" t="s">
        <v>391</v>
      </c>
      <c r="E83" s="148">
        <f>E75</f>
        <v>2.6139999999999999</v>
      </c>
      <c r="F83" s="17" t="str">
        <f>F62</f>
        <v>Diesel Oil (DO)</v>
      </c>
      <c r="G83" s="148">
        <f>D50</f>
        <v>7.1999999999999995E-2</v>
      </c>
      <c r="H83" s="17" t="str">
        <f>F83</f>
        <v>Diesel Oil (DO)</v>
      </c>
      <c r="I83" s="148">
        <f>I53</f>
        <v>0.50600000000000001</v>
      </c>
    </row>
    <row r="84" spans="2:9" s="14" customFormat="1">
      <c r="C84" s="7" t="str">
        <f>C83</f>
        <v>Light Goods Vehicle</v>
      </c>
      <c r="D84" s="14" t="s">
        <v>392</v>
      </c>
      <c r="E84" s="148">
        <f>E76</f>
        <v>2.36</v>
      </c>
      <c r="F84" s="17" t="str">
        <f>F63</f>
        <v>Unleaded Petrol (ULP)</v>
      </c>
      <c r="G84" s="148">
        <f>D52</f>
        <v>0.20300000000000001</v>
      </c>
      <c r="H84" s="17" t="str">
        <f>F84</f>
        <v>Unleaded Petrol (ULP)</v>
      </c>
      <c r="I84" s="148">
        <f>I52</f>
        <v>1.105</v>
      </c>
    </row>
    <row r="85" spans="2:9" s="14" customFormat="1">
      <c r="B85" s="65"/>
      <c r="C85" s="7" t="str">
        <f>C84</f>
        <v>Light Goods Vehicle</v>
      </c>
      <c r="D85" s="14" t="s">
        <v>393</v>
      </c>
      <c r="E85" s="148">
        <f>E77</f>
        <v>1.679</v>
      </c>
      <c r="F85" s="17" t="str">
        <f>F64</f>
        <v>Liquefied Petroleum Gas (LPG)</v>
      </c>
      <c r="G85" s="148">
        <v>0</v>
      </c>
      <c r="H85" s="17" t="str">
        <f>F85</f>
        <v>Liquefied Petroleum Gas (LPG)</v>
      </c>
      <c r="I85" s="148">
        <v>0</v>
      </c>
    </row>
    <row r="86" spans="2:9" s="14" customFormat="1">
      <c r="C86" s="7"/>
      <c r="D86" s="14" t="s">
        <v>385</v>
      </c>
      <c r="F86" s="17"/>
      <c r="H86" s="17"/>
    </row>
    <row r="87" spans="2:9" s="14" customFormat="1">
      <c r="B87" s="17"/>
      <c r="C87" s="7" t="str">
        <f>B54</f>
        <v>Heavy Goods Vehicle</v>
      </c>
      <c r="D87" s="14" t="s">
        <v>394</v>
      </c>
      <c r="E87" s="148">
        <f>E83</f>
        <v>2.6139999999999999</v>
      </c>
      <c r="F87" s="17" t="str">
        <f>G62</f>
        <v>Diesel Oil (DO)</v>
      </c>
      <c r="G87" s="148">
        <f>D54</f>
        <v>0.14499999999999999</v>
      </c>
      <c r="H87" s="17" t="str">
        <f>F87</f>
        <v>Diesel Oil (DO)</v>
      </c>
      <c r="I87" s="148">
        <f>I54</f>
        <v>7.1999999999999995E-2</v>
      </c>
    </row>
    <row r="88" spans="2:9" s="14" customFormat="1">
      <c r="C88" s="7"/>
      <c r="D88" s="14" t="s">
        <v>385</v>
      </c>
      <c r="E88" s="7"/>
      <c r="F88" s="17"/>
      <c r="G88" s="7"/>
      <c r="H88" s="17"/>
      <c r="I88" s="7"/>
    </row>
    <row r="89" spans="2:9" s="14" customFormat="1">
      <c r="C89" s="7" t="str">
        <f>B55</f>
        <v>Medium Goods Vehicle</v>
      </c>
      <c r="D89" s="14" t="s">
        <v>395</v>
      </c>
      <c r="E89" s="148">
        <f>E87</f>
        <v>2.6139999999999999</v>
      </c>
      <c r="F89" s="17" t="str">
        <f>H62</f>
        <v>Diesel Oil (DO)</v>
      </c>
      <c r="G89" s="148">
        <f>D55</f>
        <v>0.14499999999999999</v>
      </c>
      <c r="H89" s="17" t="str">
        <f>F89</f>
        <v>Diesel Oil (DO)</v>
      </c>
      <c r="I89" s="148">
        <f>I55</f>
        <v>7.1999999999999995E-2</v>
      </c>
    </row>
    <row r="90" spans="2:9" s="14" customFormat="1">
      <c r="B90" s="17"/>
      <c r="C90" s="7"/>
      <c r="E90" s="148"/>
      <c r="F90" s="17"/>
      <c r="G90" s="148"/>
      <c r="H90" s="17"/>
      <c r="I90" s="148"/>
    </row>
    <row r="91" spans="2:9" s="14" customFormat="1">
      <c r="B91" s="17"/>
      <c r="C91" s="7"/>
      <c r="E91" s="148"/>
      <c r="F91" s="17"/>
      <c r="G91" s="148"/>
      <c r="H91" s="17"/>
      <c r="I91" s="148"/>
    </row>
    <row r="92" spans="2:9" s="14" customFormat="1">
      <c r="B92" s="17"/>
      <c r="C92" s="7"/>
      <c r="E92" s="148"/>
      <c r="F92" s="17"/>
      <c r="G92" s="148"/>
      <c r="H92" s="17"/>
      <c r="I92" s="148"/>
    </row>
    <row r="93" spans="2:9" s="14" customFormat="1">
      <c r="B93" s="17"/>
      <c r="C93" s="7"/>
      <c r="E93" s="148"/>
      <c r="F93" s="17"/>
      <c r="G93" s="148"/>
      <c r="H93" s="17"/>
      <c r="I93" s="148"/>
    </row>
    <row r="94" spans="2:9" s="14" customFormat="1">
      <c r="B94" s="17"/>
      <c r="C94" s="7"/>
      <c r="E94" s="148"/>
      <c r="F94" s="17"/>
      <c r="G94" s="148"/>
      <c r="H94" s="17"/>
      <c r="I94" s="148"/>
    </row>
    <row r="95" spans="2:9" s="14" customFormat="1">
      <c r="B95" s="17"/>
      <c r="C95" s="7"/>
      <c r="E95" s="148"/>
      <c r="F95" s="17"/>
      <c r="G95" s="148"/>
      <c r="H95" s="17"/>
      <c r="I95" s="148"/>
    </row>
    <row r="96" spans="2:9" s="14" customFormat="1">
      <c r="B96" s="17"/>
      <c r="C96" s="7"/>
      <c r="E96" s="148"/>
      <c r="F96" s="17"/>
      <c r="G96" s="148"/>
      <c r="H96" s="17"/>
      <c r="I96" s="148"/>
    </row>
    <row r="97" spans="2:14" s="14" customFormat="1">
      <c r="B97" s="17"/>
      <c r="C97" s="7"/>
      <c r="E97" s="148"/>
      <c r="F97" s="17"/>
      <c r="G97" s="148"/>
      <c r="H97" s="17"/>
      <c r="I97" s="148"/>
    </row>
    <row r="98" spans="2:14" s="14" customFormat="1">
      <c r="B98" s="17"/>
      <c r="C98" s="7"/>
      <c r="E98" s="148"/>
      <c r="F98" s="17"/>
      <c r="G98" s="148"/>
      <c r="H98" s="17"/>
      <c r="I98" s="148"/>
    </row>
    <row r="99" spans="2:14" s="14" customFormat="1"/>
    <row r="100" spans="2:14" s="14" customFormat="1">
      <c r="L100" s="7"/>
    </row>
    <row r="101" spans="2:14" s="14" customFormat="1">
      <c r="F101" s="17"/>
      <c r="L101" s="7"/>
    </row>
    <row r="102" spans="2:14" s="14" customFormat="1">
      <c r="L102" s="7"/>
    </row>
    <row r="103" spans="2:14">
      <c r="C103" s="14"/>
      <c r="D103" s="14"/>
      <c r="E103" s="14"/>
      <c r="F103" s="14"/>
      <c r="G103" s="14"/>
      <c r="H103" s="14"/>
      <c r="I103" s="14"/>
      <c r="J103" s="14"/>
      <c r="K103" s="14"/>
      <c r="L103" s="14"/>
      <c r="M103" s="14"/>
      <c r="N103" s="14"/>
    </row>
    <row r="104" spans="2:14">
      <c r="K104" s="14"/>
      <c r="L104" s="14"/>
      <c r="M104" s="14"/>
    </row>
    <row r="105" spans="2:14">
      <c r="L105" s="14"/>
      <c r="M105" s="14"/>
    </row>
  </sheetData>
  <sheetProtection algorithmName="SHA-512" hashValue="usK6B6COQjaaMxKZAU9yPF2C8Xjkd08Kux692B0xJgk2f2Kj+CjlMVdD0Rmg8LbSX0HBiyOv9oncGUnbn4Ti8A==" saltValue="pIC7Ua+y09am6jbuAhbOlQ==" spinCount="100000" sheet="1" selectLockedCells="1"/>
  <mergeCells count="25">
    <mergeCell ref="A52:A53"/>
    <mergeCell ref="B52:B53"/>
    <mergeCell ref="G52:G53"/>
    <mergeCell ref="A45:A46"/>
    <mergeCell ref="B45:B46"/>
    <mergeCell ref="G45:G46"/>
    <mergeCell ref="A47:A49"/>
    <mergeCell ref="B47:B49"/>
    <mergeCell ref="G47:G49"/>
    <mergeCell ref="B11:J11"/>
    <mergeCell ref="B20:J20"/>
    <mergeCell ref="B37:B38"/>
    <mergeCell ref="A50:A51"/>
    <mergeCell ref="B50:B51"/>
    <mergeCell ref="G50:G51"/>
    <mergeCell ref="B22:J22"/>
    <mergeCell ref="H9:H10"/>
    <mergeCell ref="I9:I10"/>
    <mergeCell ref="J9:J10"/>
    <mergeCell ref="C7:D7"/>
    <mergeCell ref="B9:B10"/>
    <mergeCell ref="C9:D9"/>
    <mergeCell ref="E9:E10"/>
    <mergeCell ref="F9:F10"/>
    <mergeCell ref="G9:G10"/>
  </mergeCells>
  <phoneticPr fontId="1" type="noConversion"/>
  <conditionalFormatting sqref="E12:E19">
    <cfRule type="cellIs" dxfId="10" priority="10" stopIfTrue="1" operator="equal">
      <formula>"Please input"</formula>
    </cfRule>
  </conditionalFormatting>
  <conditionalFormatting sqref="G12:G19">
    <cfRule type="cellIs" dxfId="9" priority="8" stopIfTrue="1" operator="equal">
      <formula>"Please input"</formula>
    </cfRule>
  </conditionalFormatting>
  <conditionalFormatting sqref="I12:I19">
    <cfRule type="cellIs" dxfId="8" priority="7" stopIfTrue="1" operator="equal">
      <formula>"Please input"</formula>
    </cfRule>
  </conditionalFormatting>
  <dataValidations count="2">
    <dataValidation type="list" allowBlank="1" showInputMessage="1" showErrorMessage="1" sqref="B12:B19">
      <formula1>VehicleType</formula1>
    </dataValidation>
    <dataValidation type="list" allowBlank="1" showInputMessage="1" sqref="D12:D19">
      <formula1>INDIRECT($K12)</formula1>
    </dataValidation>
  </dataValidations>
  <pageMargins left="0.74803149606299213" right="0.74803149606299213" top="0.98425196850393704" bottom="0.23622047244094491" header="0.51181102362204722" footer="0.19685039370078741"/>
  <pageSetup paperSize="9" scale="60" fitToHeight="2" orientation="landscape" r:id="rId1"/>
  <headerFooter alignWithMargins="0"/>
  <rowBreaks count="1" manualBreakCount="1">
    <brk id="31" min="1" max="9"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4">
    <tabColor rgb="FF6CDA6C"/>
  </sheetPr>
  <dimension ref="A1:P69"/>
  <sheetViews>
    <sheetView view="pageBreakPreview" zoomScale="85" zoomScaleNormal="60" zoomScaleSheetLayoutView="85" workbookViewId="0">
      <selection activeCell="B13" sqref="B13"/>
    </sheetView>
  </sheetViews>
  <sheetFormatPr defaultColWidth="9" defaultRowHeight="15.75"/>
  <cols>
    <col min="1" max="1" width="24.625" style="1" customWidth="1"/>
    <col min="2" max="8" width="15.625" style="1" customWidth="1"/>
    <col min="9" max="9" width="13.875" style="1" customWidth="1"/>
    <col min="10" max="10" width="9" style="1" customWidth="1"/>
    <col min="11" max="15" width="9" style="14"/>
    <col min="16" max="16384" width="9" style="1"/>
  </cols>
  <sheetData>
    <row r="1" spans="1:15" s="22" customFormat="1">
      <c r="A1" s="23" t="str">
        <f>'Basic information'!A4</f>
        <v xml:space="preserve">Project: </v>
      </c>
      <c r="B1" s="23" t="str">
        <f>'Basic information'!B4</f>
        <v>"Paper Approach" Carbon Audit</v>
      </c>
      <c r="J1" s="1"/>
      <c r="K1" s="24">
        <v>1</v>
      </c>
      <c r="L1" s="24" t="str">
        <f t="shared" ref="L1:L20" si="0">A32</f>
        <v>HFC-23</v>
      </c>
      <c r="M1" s="134">
        <f t="shared" ref="M1:M20" si="1">B32</f>
        <v>11700</v>
      </c>
      <c r="N1" s="24"/>
      <c r="O1" s="24"/>
    </row>
    <row r="2" spans="1:15" s="22" customFormat="1">
      <c r="A2" s="23" t="str">
        <f>'Basic information'!A5</f>
        <v xml:space="preserve">Venue: </v>
      </c>
      <c r="B2" s="23" t="str">
        <f>'Basic information'!B5</f>
        <v>Sample Venue</v>
      </c>
      <c r="C2" s="23"/>
      <c r="D2" s="23"/>
      <c r="E2" s="23"/>
      <c r="F2" s="23"/>
      <c r="J2" s="1"/>
      <c r="K2" s="24">
        <v>2</v>
      </c>
      <c r="L2" s="24" t="str">
        <f t="shared" si="0"/>
        <v>HFC-32</v>
      </c>
      <c r="M2" s="134">
        <f t="shared" si="1"/>
        <v>650</v>
      </c>
      <c r="N2" s="24"/>
      <c r="O2" s="24"/>
    </row>
    <row r="3" spans="1:15" s="22" customFormat="1">
      <c r="A3" s="23" t="str">
        <f>'Basic information'!A6</f>
        <v>Reporting Period:</v>
      </c>
      <c r="B3" s="25" t="str">
        <f>'Basic information'!B6</f>
        <v>From</v>
      </c>
      <c r="C3" s="26">
        <f>'Basic information'!B37</f>
        <v>1</v>
      </c>
      <c r="D3" s="26">
        <f>'Basic information'!C37</f>
        <v>4</v>
      </c>
      <c r="E3" s="26">
        <f>'Basic information'!D37</f>
        <v>2022</v>
      </c>
      <c r="F3" s="27" t="str">
        <f>'Basic information'!F6</f>
        <v>To</v>
      </c>
      <c r="G3" s="26">
        <f>'Basic information'!G37</f>
        <v>31</v>
      </c>
      <c r="H3" s="26">
        <f>'Basic information'!H37</f>
        <v>3</v>
      </c>
      <c r="I3" s="28">
        <f>'Basic information'!I37</f>
        <v>2023</v>
      </c>
      <c r="J3" s="1"/>
      <c r="K3" s="24">
        <v>3</v>
      </c>
      <c r="L3" s="24" t="str">
        <f t="shared" si="0"/>
        <v>HFC-125</v>
      </c>
      <c r="M3" s="134">
        <f t="shared" si="1"/>
        <v>2800</v>
      </c>
      <c r="N3" s="24"/>
      <c r="O3" s="24"/>
    </row>
    <row r="4" spans="1:15" s="22" customFormat="1">
      <c r="A4" s="23"/>
      <c r="B4" s="25"/>
      <c r="C4" s="29" t="str">
        <f>'Basic information'!B38</f>
        <v>(DD)</v>
      </c>
      <c r="D4" s="29" t="str">
        <f>'Basic information'!C38</f>
        <v>(MM)</v>
      </c>
      <c r="E4" s="29" t="str">
        <f>'Basic information'!D38</f>
        <v>(YYYY)</v>
      </c>
      <c r="F4" s="29"/>
      <c r="G4" s="29" t="str">
        <f>'Basic information'!G38</f>
        <v>(DD)</v>
      </c>
      <c r="H4" s="29" t="str">
        <f>'Basic information'!H38</f>
        <v>(MM)</v>
      </c>
      <c r="I4" s="29" t="str">
        <f>'Basic information'!I38</f>
        <v>(YYYY)</v>
      </c>
      <c r="J4" s="1"/>
      <c r="K4" s="24">
        <v>4</v>
      </c>
      <c r="L4" s="24" t="str">
        <f t="shared" si="0"/>
        <v>HFC-134a</v>
      </c>
      <c r="M4" s="134">
        <f t="shared" si="1"/>
        <v>1300</v>
      </c>
      <c r="N4" s="24"/>
      <c r="O4" s="24"/>
    </row>
    <row r="5" spans="1:15">
      <c r="A5" s="30"/>
      <c r="B5" s="30"/>
      <c r="C5" s="30"/>
      <c r="D5" s="30"/>
      <c r="E5" s="30"/>
      <c r="F5" s="30"/>
      <c r="K5" s="24">
        <v>5</v>
      </c>
      <c r="L5" s="24" t="str">
        <f t="shared" si="0"/>
        <v>HFC-143a</v>
      </c>
      <c r="M5" s="134">
        <f t="shared" si="1"/>
        <v>3800</v>
      </c>
    </row>
    <row r="6" spans="1:15">
      <c r="A6" s="303" t="s">
        <v>276</v>
      </c>
      <c r="B6" s="303"/>
      <c r="C6" s="303"/>
      <c r="D6" s="303"/>
      <c r="E6" s="303"/>
      <c r="F6" s="303"/>
      <c r="G6" s="303"/>
      <c r="K6" s="24">
        <v>6</v>
      </c>
      <c r="L6" s="24" t="str">
        <f t="shared" si="0"/>
        <v>HFC-152a</v>
      </c>
      <c r="M6" s="134">
        <f t="shared" si="1"/>
        <v>140</v>
      </c>
    </row>
    <row r="7" spans="1:15">
      <c r="A7" s="83" t="s">
        <v>45</v>
      </c>
      <c r="B7" s="83" t="s">
        <v>24</v>
      </c>
      <c r="C7" s="83" t="s">
        <v>23</v>
      </c>
      <c r="D7" s="83" t="s">
        <v>25</v>
      </c>
      <c r="E7" s="83" t="s">
        <v>26</v>
      </c>
      <c r="F7" s="83" t="s">
        <v>27</v>
      </c>
      <c r="G7" s="83" t="s">
        <v>28</v>
      </c>
      <c r="H7" s="93"/>
      <c r="K7" s="24">
        <v>7</v>
      </c>
      <c r="L7" s="24" t="str">
        <f t="shared" si="0"/>
        <v>HFC-236fa</v>
      </c>
      <c r="M7" s="134">
        <f t="shared" si="1"/>
        <v>6300</v>
      </c>
    </row>
    <row r="8" spans="1:15" ht="16.5" customHeight="1">
      <c r="A8" s="83" t="s">
        <v>30</v>
      </c>
      <c r="B8" s="83" t="s">
        <v>31</v>
      </c>
      <c r="C8" s="83" t="s">
        <v>32</v>
      </c>
      <c r="D8" s="83" t="s">
        <v>33</v>
      </c>
      <c r="E8" s="83" t="s">
        <v>34</v>
      </c>
      <c r="F8" s="83" t="s">
        <v>35</v>
      </c>
      <c r="G8" s="83" t="s">
        <v>36</v>
      </c>
      <c r="J8" s="62"/>
      <c r="K8" s="24">
        <v>8</v>
      </c>
      <c r="L8" s="24" t="str">
        <f t="shared" si="0"/>
        <v>R-401A</v>
      </c>
      <c r="M8" s="134">
        <f t="shared" si="1"/>
        <v>18</v>
      </c>
    </row>
    <row r="9" spans="1:15" ht="80.099999999999994" customHeight="1">
      <c r="A9" s="290" t="s">
        <v>227</v>
      </c>
      <c r="B9" s="290" t="s">
        <v>277</v>
      </c>
      <c r="C9" s="290" t="s">
        <v>278</v>
      </c>
      <c r="D9" s="290" t="s">
        <v>279</v>
      </c>
      <c r="E9" s="290" t="s">
        <v>280</v>
      </c>
      <c r="F9" s="290" t="s">
        <v>256</v>
      </c>
      <c r="G9" s="290" t="s">
        <v>281</v>
      </c>
      <c r="J9" s="62"/>
      <c r="K9" s="24">
        <v>9</v>
      </c>
      <c r="L9" s="24" t="str">
        <f t="shared" si="0"/>
        <v>R-401B</v>
      </c>
      <c r="M9" s="134">
        <f t="shared" si="1"/>
        <v>15</v>
      </c>
      <c r="O9" s="14">
        <v>21</v>
      </c>
    </row>
    <row r="10" spans="1:15" ht="63.6" customHeight="1">
      <c r="A10" s="290"/>
      <c r="B10" s="290"/>
      <c r="C10" s="290"/>
      <c r="D10" s="290"/>
      <c r="E10" s="290"/>
      <c r="F10" s="290"/>
      <c r="G10" s="290"/>
      <c r="J10" s="62"/>
      <c r="K10" s="24">
        <v>10</v>
      </c>
      <c r="L10" s="24" t="str">
        <f t="shared" si="0"/>
        <v>R-401C</v>
      </c>
      <c r="M10" s="134">
        <f t="shared" si="1"/>
        <v>21</v>
      </c>
      <c r="O10" s="14">
        <v>55</v>
      </c>
    </row>
    <row r="11" spans="1:15" ht="40.5" customHeight="1">
      <c r="A11" s="141" t="s">
        <v>451</v>
      </c>
      <c r="B11" s="253"/>
      <c r="C11" s="253"/>
      <c r="D11" s="253"/>
      <c r="E11" s="253"/>
      <c r="F11" s="252">
        <f t="shared" ref="F11:F20" si="2">IF(A11="Others","Please input",IF(A11="",0,VLOOKUP(A11,L$1:M$52,2,FALSE)))</f>
        <v>1725</v>
      </c>
      <c r="G11" s="194">
        <f>(B11+C11-D11-E11)*F11/1000</f>
        <v>0</v>
      </c>
      <c r="J11" s="62"/>
      <c r="K11" s="24">
        <v>11</v>
      </c>
      <c r="L11" s="24" t="str">
        <f t="shared" si="0"/>
        <v>R-402A</v>
      </c>
      <c r="M11" s="134">
        <f t="shared" si="1"/>
        <v>1680</v>
      </c>
      <c r="O11" s="14">
        <v>55</v>
      </c>
    </row>
    <row r="12" spans="1:15" ht="40.5" customHeight="1">
      <c r="A12" s="141"/>
      <c r="B12" s="253"/>
      <c r="C12" s="253"/>
      <c r="D12" s="253"/>
      <c r="E12" s="253"/>
      <c r="F12" s="252">
        <f t="shared" si="2"/>
        <v>0</v>
      </c>
      <c r="G12" s="194">
        <f t="shared" ref="G12:G17" si="3">(B12+C12-D12-E12)*F12/1000</f>
        <v>0</v>
      </c>
      <c r="J12" s="62"/>
      <c r="K12" s="24">
        <v>12</v>
      </c>
      <c r="L12" s="24" t="str">
        <f t="shared" si="0"/>
        <v>R-402B</v>
      </c>
      <c r="M12" s="134">
        <f t="shared" si="1"/>
        <v>1064</v>
      </c>
      <c r="O12" s="14">
        <v>55</v>
      </c>
    </row>
    <row r="13" spans="1:15" ht="40.5" customHeight="1">
      <c r="A13" s="141"/>
      <c r="B13" s="253"/>
      <c r="C13" s="253"/>
      <c r="D13" s="253"/>
      <c r="E13" s="253"/>
      <c r="F13" s="252">
        <f t="shared" si="2"/>
        <v>0</v>
      </c>
      <c r="G13" s="194">
        <f t="shared" si="3"/>
        <v>0</v>
      </c>
      <c r="J13" s="62"/>
      <c r="K13" s="24">
        <v>13</v>
      </c>
      <c r="L13" s="24" t="str">
        <f t="shared" si="0"/>
        <v>R-403A</v>
      </c>
      <c r="M13" s="134">
        <f t="shared" si="1"/>
        <v>1400</v>
      </c>
    </row>
    <row r="14" spans="1:15" ht="40.5" customHeight="1">
      <c r="A14" s="141"/>
      <c r="B14" s="253"/>
      <c r="C14" s="253"/>
      <c r="D14" s="253"/>
      <c r="E14" s="253"/>
      <c r="F14" s="252">
        <f t="shared" si="2"/>
        <v>0</v>
      </c>
      <c r="G14" s="194">
        <f t="shared" si="3"/>
        <v>0</v>
      </c>
      <c r="J14" s="62"/>
      <c r="K14" s="24">
        <v>14</v>
      </c>
      <c r="L14" s="24" t="str">
        <f t="shared" si="0"/>
        <v>R-403B</v>
      </c>
      <c r="M14" s="134">
        <f t="shared" si="1"/>
        <v>2730</v>
      </c>
    </row>
    <row r="15" spans="1:15" ht="40.5" customHeight="1">
      <c r="A15" s="141"/>
      <c r="B15" s="253"/>
      <c r="C15" s="253"/>
      <c r="D15" s="253"/>
      <c r="E15" s="253"/>
      <c r="F15" s="252">
        <f t="shared" si="2"/>
        <v>0</v>
      </c>
      <c r="G15" s="194">
        <f t="shared" si="3"/>
        <v>0</v>
      </c>
      <c r="J15" s="62"/>
      <c r="K15" s="24">
        <v>15</v>
      </c>
      <c r="L15" s="24" t="str">
        <f t="shared" si="0"/>
        <v>R-404A</v>
      </c>
      <c r="M15" s="134">
        <f t="shared" si="1"/>
        <v>3260</v>
      </c>
      <c r="N15" s="136"/>
    </row>
    <row r="16" spans="1:15" ht="40.5" customHeight="1">
      <c r="A16" s="141"/>
      <c r="B16" s="253"/>
      <c r="C16" s="253"/>
      <c r="D16" s="253"/>
      <c r="E16" s="253"/>
      <c r="F16" s="252">
        <f t="shared" si="2"/>
        <v>0</v>
      </c>
      <c r="G16" s="194">
        <f t="shared" si="3"/>
        <v>0</v>
      </c>
      <c r="J16" s="62"/>
      <c r="K16" s="24">
        <v>16</v>
      </c>
      <c r="L16" s="24" t="str">
        <f t="shared" si="0"/>
        <v>R-406A</v>
      </c>
      <c r="M16" s="134">
        <f t="shared" si="1"/>
        <v>0</v>
      </c>
      <c r="N16" s="136"/>
    </row>
    <row r="17" spans="1:16" ht="40.5" customHeight="1">
      <c r="A17" s="141"/>
      <c r="B17" s="253"/>
      <c r="C17" s="253"/>
      <c r="D17" s="253"/>
      <c r="E17" s="253"/>
      <c r="F17" s="252">
        <f t="shared" si="2"/>
        <v>0</v>
      </c>
      <c r="G17" s="194">
        <f t="shared" si="3"/>
        <v>0</v>
      </c>
      <c r="J17" s="62"/>
      <c r="K17" s="24">
        <v>17</v>
      </c>
      <c r="L17" s="24" t="str">
        <f t="shared" si="0"/>
        <v>R-407A</v>
      </c>
      <c r="M17" s="134">
        <f t="shared" si="1"/>
        <v>1770</v>
      </c>
      <c r="N17" s="136"/>
    </row>
    <row r="18" spans="1:16" ht="40.5" customHeight="1">
      <c r="A18" s="142"/>
      <c r="B18" s="253"/>
      <c r="C18" s="253"/>
      <c r="D18" s="253"/>
      <c r="E18" s="253"/>
      <c r="F18" s="252">
        <f t="shared" si="2"/>
        <v>0</v>
      </c>
      <c r="G18" s="194">
        <f>(B18+C18-D18-E18)*F18/1000</f>
        <v>0</v>
      </c>
      <c r="J18" s="62"/>
      <c r="K18" s="24">
        <v>18</v>
      </c>
      <c r="L18" s="24" t="str">
        <f t="shared" si="0"/>
        <v>R-407B</v>
      </c>
      <c r="M18" s="134">
        <f t="shared" si="1"/>
        <v>2285</v>
      </c>
      <c r="N18" s="136"/>
    </row>
    <row r="19" spans="1:16" ht="40.5" customHeight="1">
      <c r="A19" s="143"/>
      <c r="B19" s="253"/>
      <c r="C19" s="253"/>
      <c r="D19" s="253"/>
      <c r="E19" s="253"/>
      <c r="F19" s="252">
        <f t="shared" si="2"/>
        <v>0</v>
      </c>
      <c r="G19" s="194">
        <f>(B19+C19-D19-E19)*F19/1000</f>
        <v>0</v>
      </c>
      <c r="J19" s="62"/>
      <c r="K19" s="24">
        <v>19</v>
      </c>
      <c r="L19" s="24" t="str">
        <f t="shared" si="0"/>
        <v>R-407C</v>
      </c>
      <c r="M19" s="134">
        <f t="shared" si="1"/>
        <v>1526</v>
      </c>
      <c r="N19" s="136"/>
    </row>
    <row r="20" spans="1:16" ht="40.5" customHeight="1">
      <c r="A20" s="143"/>
      <c r="B20" s="253"/>
      <c r="C20" s="253"/>
      <c r="D20" s="253"/>
      <c r="E20" s="253"/>
      <c r="F20" s="252">
        <f t="shared" si="2"/>
        <v>0</v>
      </c>
      <c r="G20" s="194">
        <f>(B20+C20-D20-E20)*F20/1000</f>
        <v>0</v>
      </c>
      <c r="J20" s="62"/>
      <c r="K20" s="24">
        <v>20</v>
      </c>
      <c r="L20" s="24" t="str">
        <f t="shared" si="0"/>
        <v>R-407D</v>
      </c>
      <c r="M20" s="134">
        <f t="shared" si="1"/>
        <v>1428</v>
      </c>
      <c r="N20" s="136"/>
    </row>
    <row r="21" spans="1:16" ht="39.950000000000003" customHeight="1">
      <c r="A21" s="9" t="s">
        <v>95</v>
      </c>
      <c r="B21" s="12"/>
      <c r="C21" s="12"/>
      <c r="D21" s="12"/>
      <c r="E21" s="114"/>
      <c r="F21" s="114"/>
      <c r="G21" s="11">
        <f>SUM(G11:G20)</f>
        <v>0</v>
      </c>
      <c r="J21" s="62"/>
      <c r="K21" s="24">
        <v>22</v>
      </c>
      <c r="L21" s="24" t="str">
        <f t="shared" ref="L21:M25" si="4">A53</f>
        <v>R-408A</v>
      </c>
      <c r="M21" s="134">
        <f t="shared" si="4"/>
        <v>1944</v>
      </c>
      <c r="N21" s="136"/>
    </row>
    <row r="22" spans="1:16">
      <c r="J22" s="62"/>
      <c r="K22" s="24">
        <v>23</v>
      </c>
      <c r="L22" s="24" t="str">
        <f t="shared" si="4"/>
        <v>R-409A</v>
      </c>
      <c r="M22" s="134">
        <f t="shared" si="4"/>
        <v>0</v>
      </c>
      <c r="N22" s="136"/>
    </row>
    <row r="23" spans="1:16">
      <c r="A23" s="137"/>
      <c r="B23" s="87"/>
      <c r="C23" s="86"/>
      <c r="D23" s="86"/>
      <c r="E23" s="86"/>
      <c r="J23" s="62"/>
      <c r="K23" s="24">
        <v>24</v>
      </c>
      <c r="L23" s="24" t="str">
        <f t="shared" si="4"/>
        <v>R-409B</v>
      </c>
      <c r="M23" s="134">
        <f t="shared" si="4"/>
        <v>0</v>
      </c>
      <c r="N23" s="138"/>
      <c r="O23" s="78"/>
      <c r="P23" s="48"/>
    </row>
    <row r="24" spans="1:16">
      <c r="A24" s="137"/>
      <c r="B24" s="86"/>
      <c r="C24" s="86"/>
      <c r="D24" s="86"/>
      <c r="E24" s="86"/>
      <c r="J24" s="62"/>
      <c r="K24" s="24">
        <v>25</v>
      </c>
      <c r="L24" s="24" t="str">
        <f t="shared" si="4"/>
        <v>R-410A</v>
      </c>
      <c r="M24" s="134">
        <f t="shared" si="4"/>
        <v>1725</v>
      </c>
    </row>
    <row r="25" spans="1:16">
      <c r="B25" s="48"/>
      <c r="J25" s="62"/>
      <c r="K25" s="24">
        <v>26</v>
      </c>
      <c r="L25" s="24" t="str">
        <f t="shared" si="4"/>
        <v>R-410B</v>
      </c>
      <c r="M25" s="134">
        <f t="shared" si="4"/>
        <v>1833</v>
      </c>
    </row>
    <row r="26" spans="1:16">
      <c r="A26" s="80"/>
      <c r="B26" s="1" t="s">
        <v>315</v>
      </c>
      <c r="C26" s="102"/>
      <c r="D26" s="102"/>
      <c r="E26" s="43"/>
      <c r="J26" s="62"/>
      <c r="K26" s="24">
        <v>27</v>
      </c>
      <c r="L26" s="24" t="str">
        <f t="shared" ref="L26:L51" si="5">F32</f>
        <v>R-411A</v>
      </c>
      <c r="M26" s="134">
        <f t="shared" ref="M26:M51" si="6">G32</f>
        <v>15</v>
      </c>
    </row>
    <row r="27" spans="1:16">
      <c r="A27" s="40"/>
      <c r="B27" s="1" t="s">
        <v>299</v>
      </c>
      <c r="C27" s="43"/>
      <c r="D27" s="43"/>
      <c r="E27" s="43"/>
      <c r="J27" s="62"/>
      <c r="K27" s="24">
        <v>28</v>
      </c>
      <c r="L27" s="24" t="str">
        <f t="shared" si="5"/>
        <v>R-411B</v>
      </c>
      <c r="M27" s="134">
        <f t="shared" si="6"/>
        <v>4</v>
      </c>
    </row>
    <row r="28" spans="1:16">
      <c r="K28" s="24">
        <v>29</v>
      </c>
      <c r="L28" s="24" t="str">
        <f t="shared" si="5"/>
        <v>R-412A</v>
      </c>
      <c r="M28" s="134">
        <f t="shared" si="6"/>
        <v>350</v>
      </c>
    </row>
    <row r="29" spans="1:16" s="48" customFormat="1">
      <c r="A29" s="43"/>
      <c r="B29" s="43"/>
      <c r="C29" s="43"/>
      <c r="D29" s="43"/>
      <c r="E29" s="43"/>
      <c r="K29" s="24">
        <v>30</v>
      </c>
      <c r="L29" s="24" t="str">
        <f t="shared" si="5"/>
        <v>R-413A</v>
      </c>
      <c r="M29" s="134">
        <f t="shared" si="6"/>
        <v>1774</v>
      </c>
      <c r="N29" s="14"/>
      <c r="O29" s="14"/>
      <c r="P29" s="1"/>
    </row>
    <row r="30" spans="1:16" ht="18.75">
      <c r="A30" s="139" t="s">
        <v>228</v>
      </c>
      <c r="B30" s="48"/>
      <c r="C30" s="48"/>
      <c r="D30" s="48"/>
      <c r="E30" s="48"/>
      <c r="F30" s="48"/>
      <c r="K30" s="24">
        <v>31</v>
      </c>
      <c r="L30" s="24" t="str">
        <f t="shared" si="5"/>
        <v>R-414A</v>
      </c>
      <c r="M30" s="134">
        <f t="shared" si="6"/>
        <v>0</v>
      </c>
    </row>
    <row r="31" spans="1:16" ht="18.75">
      <c r="A31" s="83" t="s">
        <v>115</v>
      </c>
      <c r="B31" s="82" t="s">
        <v>116</v>
      </c>
      <c r="C31" s="291" t="s">
        <v>117</v>
      </c>
      <c r="D31" s="291"/>
      <c r="F31" s="83" t="s">
        <v>115</v>
      </c>
      <c r="G31" s="81" t="s">
        <v>116</v>
      </c>
      <c r="H31" s="291" t="s">
        <v>117</v>
      </c>
      <c r="I31" s="291"/>
      <c r="K31" s="24">
        <v>32</v>
      </c>
      <c r="L31" s="24" t="str">
        <f t="shared" si="5"/>
        <v>R-414B</v>
      </c>
      <c r="M31" s="134">
        <f t="shared" si="6"/>
        <v>0</v>
      </c>
    </row>
    <row r="32" spans="1:16">
      <c r="A32" s="46" t="s">
        <v>118</v>
      </c>
      <c r="B32" s="135">
        <v>11700</v>
      </c>
      <c r="C32" s="302" t="s">
        <v>80</v>
      </c>
      <c r="D32" s="302"/>
      <c r="F32" s="46" t="s">
        <v>119</v>
      </c>
      <c r="G32" s="135">
        <v>15</v>
      </c>
      <c r="H32" s="302" t="s">
        <v>81</v>
      </c>
      <c r="I32" s="302"/>
      <c r="K32" s="24">
        <v>33</v>
      </c>
      <c r="L32" s="24" t="str">
        <f t="shared" si="5"/>
        <v>R-415A</v>
      </c>
      <c r="M32" s="134">
        <f t="shared" si="6"/>
        <v>25</v>
      </c>
    </row>
    <row r="33" spans="1:13">
      <c r="A33" s="75" t="s">
        <v>120</v>
      </c>
      <c r="B33" s="135">
        <v>650</v>
      </c>
      <c r="C33" s="302" t="s">
        <v>80</v>
      </c>
      <c r="D33" s="302"/>
      <c r="F33" s="46" t="s">
        <v>121</v>
      </c>
      <c r="G33" s="135">
        <v>4</v>
      </c>
      <c r="H33" s="302" t="s">
        <v>81</v>
      </c>
      <c r="I33" s="302"/>
      <c r="K33" s="24">
        <v>34</v>
      </c>
      <c r="L33" s="24" t="str">
        <f t="shared" si="5"/>
        <v>R-415B</v>
      </c>
      <c r="M33" s="134">
        <f t="shared" si="6"/>
        <v>105</v>
      </c>
    </row>
    <row r="34" spans="1:13">
      <c r="A34" s="46" t="s">
        <v>122</v>
      </c>
      <c r="B34" s="135">
        <v>2800</v>
      </c>
      <c r="C34" s="302" t="s">
        <v>80</v>
      </c>
      <c r="D34" s="302"/>
      <c r="F34" s="46" t="s">
        <v>123</v>
      </c>
      <c r="G34" s="135">
        <v>350</v>
      </c>
      <c r="H34" s="302" t="s">
        <v>81</v>
      </c>
      <c r="I34" s="302"/>
      <c r="K34" s="24">
        <v>35</v>
      </c>
      <c r="L34" s="24" t="str">
        <f t="shared" si="5"/>
        <v>R-416A</v>
      </c>
      <c r="M34" s="134">
        <f t="shared" si="6"/>
        <v>767</v>
      </c>
    </row>
    <row r="35" spans="1:13">
      <c r="A35" s="46" t="s">
        <v>124</v>
      </c>
      <c r="B35" s="135">
        <v>1300</v>
      </c>
      <c r="C35" s="302" t="s">
        <v>80</v>
      </c>
      <c r="D35" s="302"/>
      <c r="F35" s="46" t="s">
        <v>125</v>
      </c>
      <c r="G35" s="135">
        <v>1774</v>
      </c>
      <c r="H35" s="302" t="s">
        <v>81</v>
      </c>
      <c r="I35" s="302"/>
      <c r="K35" s="24">
        <v>36</v>
      </c>
      <c r="L35" s="24" t="str">
        <f t="shared" si="5"/>
        <v>R-417A</v>
      </c>
      <c r="M35" s="134">
        <f t="shared" si="6"/>
        <v>1955</v>
      </c>
    </row>
    <row r="36" spans="1:13">
      <c r="A36" s="46" t="s">
        <v>126</v>
      </c>
      <c r="B36" s="135">
        <v>3800</v>
      </c>
      <c r="C36" s="302" t="s">
        <v>80</v>
      </c>
      <c r="D36" s="302"/>
      <c r="F36" s="46" t="s">
        <v>127</v>
      </c>
      <c r="G36" s="135">
        <v>0</v>
      </c>
      <c r="H36" s="302" t="s">
        <v>81</v>
      </c>
      <c r="I36" s="302"/>
      <c r="K36" s="24">
        <v>37</v>
      </c>
      <c r="L36" s="24" t="str">
        <f t="shared" si="5"/>
        <v>R-418A</v>
      </c>
      <c r="M36" s="134">
        <f t="shared" si="6"/>
        <v>4</v>
      </c>
    </row>
    <row r="37" spans="1:13">
      <c r="A37" s="46" t="s">
        <v>128</v>
      </c>
      <c r="B37" s="135">
        <v>140</v>
      </c>
      <c r="C37" s="302" t="s">
        <v>80</v>
      </c>
      <c r="D37" s="302"/>
      <c r="F37" s="46" t="s">
        <v>129</v>
      </c>
      <c r="G37" s="135">
        <v>0</v>
      </c>
      <c r="H37" s="302" t="s">
        <v>81</v>
      </c>
      <c r="I37" s="302"/>
      <c r="K37" s="24">
        <v>38</v>
      </c>
      <c r="L37" s="24" t="str">
        <f t="shared" si="5"/>
        <v>R-419A</v>
      </c>
      <c r="M37" s="134">
        <f t="shared" si="6"/>
        <v>2403</v>
      </c>
    </row>
    <row r="38" spans="1:13">
      <c r="A38" s="46" t="s">
        <v>130</v>
      </c>
      <c r="B38" s="135">
        <v>6300</v>
      </c>
      <c r="C38" s="302" t="s">
        <v>80</v>
      </c>
      <c r="D38" s="302"/>
      <c r="F38" s="46" t="s">
        <v>131</v>
      </c>
      <c r="G38" s="135">
        <v>25</v>
      </c>
      <c r="H38" s="302" t="s">
        <v>81</v>
      </c>
      <c r="I38" s="302"/>
      <c r="K38" s="24">
        <v>39</v>
      </c>
      <c r="L38" s="24" t="str">
        <f t="shared" si="5"/>
        <v>R-420A</v>
      </c>
      <c r="M38" s="134">
        <f t="shared" si="6"/>
        <v>1144</v>
      </c>
    </row>
    <row r="39" spans="1:13">
      <c r="A39" s="46" t="s">
        <v>132</v>
      </c>
      <c r="B39" s="135">
        <v>18</v>
      </c>
      <c r="C39" s="302" t="s">
        <v>81</v>
      </c>
      <c r="D39" s="302"/>
      <c r="F39" s="46" t="s">
        <v>133</v>
      </c>
      <c r="G39" s="135">
        <v>105</v>
      </c>
      <c r="H39" s="302" t="s">
        <v>81</v>
      </c>
      <c r="I39" s="302"/>
      <c r="K39" s="24">
        <v>40</v>
      </c>
      <c r="L39" s="24" t="str">
        <f t="shared" si="5"/>
        <v>R-500</v>
      </c>
      <c r="M39" s="134">
        <f t="shared" si="6"/>
        <v>37</v>
      </c>
    </row>
    <row r="40" spans="1:13">
      <c r="A40" s="46" t="s">
        <v>134</v>
      </c>
      <c r="B40" s="135">
        <v>15</v>
      </c>
      <c r="C40" s="302" t="s">
        <v>81</v>
      </c>
      <c r="D40" s="302"/>
      <c r="F40" s="46" t="s">
        <v>135</v>
      </c>
      <c r="G40" s="135">
        <v>767</v>
      </c>
      <c r="H40" s="302" t="s">
        <v>81</v>
      </c>
      <c r="I40" s="302"/>
      <c r="K40" s="24">
        <v>41</v>
      </c>
      <c r="L40" s="24" t="str">
        <f t="shared" si="5"/>
        <v>R-501</v>
      </c>
      <c r="M40" s="134">
        <f t="shared" si="6"/>
        <v>0</v>
      </c>
    </row>
    <row r="41" spans="1:13">
      <c r="A41" s="46" t="s">
        <v>136</v>
      </c>
      <c r="B41" s="135">
        <v>21</v>
      </c>
      <c r="C41" s="302" t="s">
        <v>81</v>
      </c>
      <c r="D41" s="302"/>
      <c r="F41" s="46" t="s">
        <v>137</v>
      </c>
      <c r="G41" s="135">
        <v>1955</v>
      </c>
      <c r="H41" s="302" t="s">
        <v>81</v>
      </c>
      <c r="I41" s="302"/>
      <c r="K41" s="24">
        <v>42</v>
      </c>
      <c r="L41" s="24" t="str">
        <f t="shared" si="5"/>
        <v>R-502</v>
      </c>
      <c r="M41" s="134">
        <f t="shared" si="6"/>
        <v>0</v>
      </c>
    </row>
    <row r="42" spans="1:13">
      <c r="A42" s="46" t="s">
        <v>138</v>
      </c>
      <c r="B42" s="135">
        <v>1680</v>
      </c>
      <c r="C42" s="302" t="s">
        <v>81</v>
      </c>
      <c r="D42" s="302"/>
      <c r="F42" s="46" t="s">
        <v>139</v>
      </c>
      <c r="G42" s="135">
        <v>4</v>
      </c>
      <c r="H42" s="302" t="s">
        <v>81</v>
      </c>
      <c r="I42" s="302"/>
      <c r="K42" s="24">
        <v>43</v>
      </c>
      <c r="L42" s="24" t="str">
        <f t="shared" si="5"/>
        <v>R-503</v>
      </c>
      <c r="M42" s="134">
        <f t="shared" si="6"/>
        <v>4692</v>
      </c>
    </row>
    <row r="43" spans="1:13">
      <c r="A43" s="46" t="s">
        <v>140</v>
      </c>
      <c r="B43" s="135">
        <v>1064</v>
      </c>
      <c r="C43" s="302" t="s">
        <v>81</v>
      </c>
      <c r="D43" s="302"/>
      <c r="F43" s="46" t="s">
        <v>141</v>
      </c>
      <c r="G43" s="135">
        <v>2403</v>
      </c>
      <c r="H43" s="302" t="s">
        <v>81</v>
      </c>
      <c r="I43" s="302"/>
      <c r="K43" s="24">
        <v>44</v>
      </c>
      <c r="L43" s="24" t="str">
        <f t="shared" si="5"/>
        <v>R-504</v>
      </c>
      <c r="M43" s="134">
        <f t="shared" si="6"/>
        <v>313</v>
      </c>
    </row>
    <row r="44" spans="1:13">
      <c r="A44" s="46" t="s">
        <v>142</v>
      </c>
      <c r="B44" s="135">
        <v>1400</v>
      </c>
      <c r="C44" s="302" t="s">
        <v>81</v>
      </c>
      <c r="D44" s="302"/>
      <c r="F44" s="46" t="s">
        <v>143</v>
      </c>
      <c r="G44" s="135">
        <v>1144</v>
      </c>
      <c r="H44" s="302" t="s">
        <v>81</v>
      </c>
      <c r="I44" s="302"/>
      <c r="K44" s="24">
        <v>45</v>
      </c>
      <c r="L44" s="24" t="str">
        <f t="shared" si="5"/>
        <v>R-505</v>
      </c>
      <c r="M44" s="134">
        <f t="shared" si="6"/>
        <v>0</v>
      </c>
    </row>
    <row r="45" spans="1:13">
      <c r="A45" s="46" t="s">
        <v>144</v>
      </c>
      <c r="B45" s="135">
        <v>2730</v>
      </c>
      <c r="C45" s="302" t="s">
        <v>81</v>
      </c>
      <c r="D45" s="302"/>
      <c r="F45" s="46" t="s">
        <v>145</v>
      </c>
      <c r="G45" s="135">
        <v>37</v>
      </c>
      <c r="H45" s="302" t="s">
        <v>81</v>
      </c>
      <c r="I45" s="302"/>
      <c r="K45" s="24">
        <v>46</v>
      </c>
      <c r="L45" s="24" t="str">
        <f t="shared" si="5"/>
        <v>R-506</v>
      </c>
      <c r="M45" s="134">
        <f t="shared" si="6"/>
        <v>0</v>
      </c>
    </row>
    <row r="46" spans="1:13">
      <c r="A46" s="46" t="s">
        <v>146</v>
      </c>
      <c r="B46" s="135">
        <v>3260</v>
      </c>
      <c r="C46" s="302" t="s">
        <v>81</v>
      </c>
      <c r="D46" s="302"/>
      <c r="F46" s="46" t="s">
        <v>147</v>
      </c>
      <c r="G46" s="135">
        <v>0</v>
      </c>
      <c r="H46" s="302" t="s">
        <v>81</v>
      </c>
      <c r="I46" s="302"/>
      <c r="K46" s="24">
        <v>47</v>
      </c>
      <c r="L46" s="24" t="str">
        <f t="shared" si="5"/>
        <v>R-507 or R-507A</v>
      </c>
      <c r="M46" s="134">
        <f t="shared" si="6"/>
        <v>3300</v>
      </c>
    </row>
    <row r="47" spans="1:13">
      <c r="A47" s="46" t="s">
        <v>148</v>
      </c>
      <c r="B47" s="135">
        <v>0</v>
      </c>
      <c r="C47" s="302" t="s">
        <v>81</v>
      </c>
      <c r="D47" s="302"/>
      <c r="F47" s="46" t="s">
        <v>149</v>
      </c>
      <c r="G47" s="135">
        <v>0</v>
      </c>
      <c r="H47" s="302" t="s">
        <v>81</v>
      </c>
      <c r="I47" s="302"/>
      <c r="K47" s="24">
        <v>48</v>
      </c>
      <c r="L47" s="24" t="str">
        <f t="shared" si="5"/>
        <v>R-508A</v>
      </c>
      <c r="M47" s="134">
        <f t="shared" si="6"/>
        <v>10175</v>
      </c>
    </row>
    <row r="48" spans="1:13">
      <c r="A48" s="46" t="s">
        <v>150</v>
      </c>
      <c r="B48" s="135">
        <v>1770</v>
      </c>
      <c r="C48" s="302" t="s">
        <v>81</v>
      </c>
      <c r="D48" s="302"/>
      <c r="F48" s="46" t="s">
        <v>151</v>
      </c>
      <c r="G48" s="135">
        <v>4692</v>
      </c>
      <c r="H48" s="302" t="s">
        <v>81</v>
      </c>
      <c r="I48" s="302"/>
      <c r="K48" s="24">
        <v>49</v>
      </c>
      <c r="L48" s="24" t="str">
        <f t="shared" si="5"/>
        <v>R-508B</v>
      </c>
      <c r="M48" s="134">
        <f t="shared" si="6"/>
        <v>10350</v>
      </c>
    </row>
    <row r="49" spans="1:15">
      <c r="A49" s="46" t="s">
        <v>152</v>
      </c>
      <c r="B49" s="135">
        <v>2285</v>
      </c>
      <c r="C49" s="302" t="s">
        <v>81</v>
      </c>
      <c r="D49" s="302"/>
      <c r="F49" s="46" t="s">
        <v>153</v>
      </c>
      <c r="G49" s="135">
        <v>313</v>
      </c>
      <c r="H49" s="302" t="s">
        <v>81</v>
      </c>
      <c r="I49" s="302"/>
      <c r="K49" s="24">
        <v>50</v>
      </c>
      <c r="L49" s="24" t="str">
        <f t="shared" si="5"/>
        <v>R-509 or R-509A</v>
      </c>
      <c r="M49" s="134">
        <f t="shared" si="6"/>
        <v>3920</v>
      </c>
    </row>
    <row r="50" spans="1:15">
      <c r="A50" s="46" t="s">
        <v>154</v>
      </c>
      <c r="B50" s="135">
        <v>1526</v>
      </c>
      <c r="C50" s="302" t="s">
        <v>81</v>
      </c>
      <c r="D50" s="302"/>
      <c r="F50" s="46" t="s">
        <v>155</v>
      </c>
      <c r="G50" s="135">
        <v>0</v>
      </c>
      <c r="H50" s="302" t="s">
        <v>81</v>
      </c>
      <c r="I50" s="302"/>
      <c r="K50" s="24">
        <v>51</v>
      </c>
      <c r="L50" s="24" t="str">
        <f t="shared" si="5"/>
        <v>PFC-116 (C2F6)</v>
      </c>
      <c r="M50" s="134">
        <f t="shared" si="6"/>
        <v>9200</v>
      </c>
    </row>
    <row r="51" spans="1:15">
      <c r="A51" s="46" t="s">
        <v>156</v>
      </c>
      <c r="B51" s="135">
        <v>1428</v>
      </c>
      <c r="C51" s="302" t="s">
        <v>81</v>
      </c>
      <c r="D51" s="302"/>
      <c r="F51" s="46" t="s">
        <v>157</v>
      </c>
      <c r="G51" s="135">
        <v>0</v>
      </c>
      <c r="H51" s="302" t="s">
        <v>81</v>
      </c>
      <c r="I51" s="302"/>
      <c r="K51" s="24">
        <v>52</v>
      </c>
      <c r="L51" s="24" t="str">
        <f t="shared" si="5"/>
        <v>PFC-14 (CF4)</v>
      </c>
      <c r="M51" s="134">
        <f t="shared" si="6"/>
        <v>6500</v>
      </c>
    </row>
    <row r="52" spans="1:15">
      <c r="A52" s="46" t="s">
        <v>158</v>
      </c>
      <c r="B52" s="135">
        <v>1363</v>
      </c>
      <c r="C52" s="302" t="s">
        <v>81</v>
      </c>
      <c r="D52" s="302"/>
      <c r="F52" s="46" t="s">
        <v>159</v>
      </c>
      <c r="G52" s="135">
        <v>3300</v>
      </c>
      <c r="H52" s="302" t="s">
        <v>81</v>
      </c>
      <c r="I52" s="302"/>
      <c r="K52" s="24">
        <v>54</v>
      </c>
      <c r="L52" s="24" t="s">
        <v>405</v>
      </c>
      <c r="M52" s="134">
        <f>G58</f>
        <v>0</v>
      </c>
    </row>
    <row r="53" spans="1:15">
      <c r="A53" s="46" t="s">
        <v>160</v>
      </c>
      <c r="B53" s="135">
        <v>1944</v>
      </c>
      <c r="C53" s="302" t="s">
        <v>81</v>
      </c>
      <c r="D53" s="302"/>
      <c r="F53" s="46" t="s">
        <v>161</v>
      </c>
      <c r="G53" s="135">
        <v>10175</v>
      </c>
      <c r="H53" s="302" t="s">
        <v>81</v>
      </c>
      <c r="I53" s="302"/>
      <c r="K53" s="1"/>
      <c r="L53" s="1"/>
      <c r="M53" s="1"/>
      <c r="N53" s="1"/>
      <c r="O53" s="1"/>
    </row>
    <row r="54" spans="1:15">
      <c r="A54" s="46" t="s">
        <v>162</v>
      </c>
      <c r="B54" s="140">
        <v>0</v>
      </c>
      <c r="C54" s="302" t="s">
        <v>81</v>
      </c>
      <c r="D54" s="302"/>
      <c r="F54" s="46" t="s">
        <v>163</v>
      </c>
      <c r="G54" s="135">
        <v>10350</v>
      </c>
      <c r="H54" s="302" t="s">
        <v>81</v>
      </c>
      <c r="I54" s="302"/>
      <c r="K54" s="1"/>
      <c r="L54" s="1"/>
      <c r="M54" s="1"/>
      <c r="N54" s="1"/>
      <c r="O54" s="1"/>
    </row>
    <row r="55" spans="1:15">
      <c r="A55" s="46" t="s">
        <v>164</v>
      </c>
      <c r="B55" s="140">
        <v>0</v>
      </c>
      <c r="C55" s="302" t="s">
        <v>81</v>
      </c>
      <c r="D55" s="302"/>
      <c r="F55" s="46" t="s">
        <v>165</v>
      </c>
      <c r="G55" s="135">
        <v>3920</v>
      </c>
      <c r="H55" s="302" t="s">
        <v>81</v>
      </c>
      <c r="I55" s="302"/>
      <c r="K55" s="1"/>
      <c r="L55" s="1"/>
      <c r="M55" s="1"/>
      <c r="N55" s="1"/>
      <c r="O55" s="1"/>
    </row>
    <row r="56" spans="1:15" ht="18.75">
      <c r="A56" s="46" t="s">
        <v>166</v>
      </c>
      <c r="B56" s="135">
        <v>1725</v>
      </c>
      <c r="C56" s="302" t="s">
        <v>81</v>
      </c>
      <c r="D56" s="302"/>
      <c r="F56" s="46" t="s">
        <v>167</v>
      </c>
      <c r="G56" s="135">
        <v>9200</v>
      </c>
      <c r="H56" s="302" t="s">
        <v>80</v>
      </c>
      <c r="I56" s="302"/>
      <c r="K56" s="1"/>
      <c r="L56" s="1"/>
      <c r="M56" s="1"/>
      <c r="N56" s="1"/>
      <c r="O56" s="1"/>
    </row>
    <row r="57" spans="1:15" ht="18.75">
      <c r="A57" s="46" t="s">
        <v>168</v>
      </c>
      <c r="B57" s="135">
        <v>1833</v>
      </c>
      <c r="C57" s="302" t="s">
        <v>81</v>
      </c>
      <c r="D57" s="302"/>
      <c r="F57" s="46" t="s">
        <v>169</v>
      </c>
      <c r="G57" s="135">
        <v>6500</v>
      </c>
      <c r="H57" s="302" t="s">
        <v>80</v>
      </c>
      <c r="I57" s="302"/>
      <c r="K57" s="1"/>
      <c r="L57" s="1"/>
      <c r="M57" s="1"/>
      <c r="N57" s="1"/>
      <c r="O57" s="1"/>
    </row>
    <row r="58" spans="1:15" ht="51.75" customHeight="1">
      <c r="A58" s="305" t="s">
        <v>255</v>
      </c>
      <c r="B58" s="305"/>
      <c r="C58" s="305"/>
      <c r="D58" s="305"/>
      <c r="E58" s="305"/>
      <c r="F58" s="305"/>
      <c r="G58" s="305"/>
      <c r="H58" s="305"/>
      <c r="I58" s="305"/>
      <c r="K58" s="1"/>
      <c r="L58" s="1"/>
      <c r="M58" s="1"/>
      <c r="N58" s="1"/>
      <c r="O58" s="1"/>
    </row>
    <row r="59" spans="1:15" ht="77.25" customHeight="1">
      <c r="A59" s="270" t="s">
        <v>420</v>
      </c>
      <c r="B59" s="304"/>
      <c r="C59" s="304"/>
      <c r="D59" s="304"/>
      <c r="E59" s="304"/>
      <c r="F59" s="304"/>
      <c r="G59" s="304"/>
      <c r="H59" s="304"/>
      <c r="I59" s="304"/>
      <c r="K59" s="24"/>
      <c r="L59" s="24"/>
      <c r="M59" s="134"/>
    </row>
    <row r="65" spans="9:12">
      <c r="K65" s="24"/>
      <c r="L65" s="134"/>
    </row>
    <row r="66" spans="9:12">
      <c r="K66" s="24"/>
      <c r="L66" s="134"/>
    </row>
    <row r="67" spans="9:12">
      <c r="K67" s="24"/>
      <c r="L67" s="134"/>
    </row>
    <row r="68" spans="9:12">
      <c r="K68" s="24"/>
      <c r="L68" s="134"/>
    </row>
    <row r="69" spans="9:12">
      <c r="I69" s="79">
        <f>SUM(I58,I61,I64)</f>
        <v>0</v>
      </c>
      <c r="K69" s="24"/>
      <c r="L69" s="134"/>
    </row>
  </sheetData>
  <sheetProtection algorithmName="SHA-512" hashValue="JFEpDGdL1dhbhVGNCNPr21W2MsRNynDurBRkjFrzZJUQnfDaYOigXi3qtnc+KGKePQI9a+b4+4OufqWLTTe/Kg==" saltValue="gveotk1Q4MrKnV+iQIYN4A==" spinCount="100000" sheet="1" selectLockedCells="1"/>
  <mergeCells count="64">
    <mergeCell ref="A59:I59"/>
    <mergeCell ref="C55:D55"/>
    <mergeCell ref="H55:I55"/>
    <mergeCell ref="C56:D56"/>
    <mergeCell ref="H56:I56"/>
    <mergeCell ref="C57:D57"/>
    <mergeCell ref="H57:I57"/>
    <mergeCell ref="A58:I58"/>
    <mergeCell ref="C52:D52"/>
    <mergeCell ref="H52:I52"/>
    <mergeCell ref="C53:D53"/>
    <mergeCell ref="H53:I53"/>
    <mergeCell ref="C54:D54"/>
    <mergeCell ref="H54:I54"/>
    <mergeCell ref="C49:D49"/>
    <mergeCell ref="H49:I49"/>
    <mergeCell ref="C50:D50"/>
    <mergeCell ref="H50:I50"/>
    <mergeCell ref="C51:D51"/>
    <mergeCell ref="H51:I51"/>
    <mergeCell ref="C46:D46"/>
    <mergeCell ref="H46:I46"/>
    <mergeCell ref="C47:D47"/>
    <mergeCell ref="H47:I47"/>
    <mergeCell ref="C48:D48"/>
    <mergeCell ref="H48:I48"/>
    <mergeCell ref="C43:D43"/>
    <mergeCell ref="H43:I43"/>
    <mergeCell ref="C44:D44"/>
    <mergeCell ref="H44:I44"/>
    <mergeCell ref="C45:D45"/>
    <mergeCell ref="H45:I45"/>
    <mergeCell ref="C40:D40"/>
    <mergeCell ref="H40:I40"/>
    <mergeCell ref="C41:D41"/>
    <mergeCell ref="H41:I41"/>
    <mergeCell ref="C42:D42"/>
    <mergeCell ref="H42:I42"/>
    <mergeCell ref="C37:D37"/>
    <mergeCell ref="H37:I37"/>
    <mergeCell ref="C38:D38"/>
    <mergeCell ref="H38:I38"/>
    <mergeCell ref="C39:D39"/>
    <mergeCell ref="H39:I39"/>
    <mergeCell ref="H34:I34"/>
    <mergeCell ref="C35:D35"/>
    <mergeCell ref="H35:I35"/>
    <mergeCell ref="C36:D36"/>
    <mergeCell ref="H36:I36"/>
    <mergeCell ref="C34:D34"/>
    <mergeCell ref="A6:G6"/>
    <mergeCell ref="A9:A10"/>
    <mergeCell ref="B9:B10"/>
    <mergeCell ref="C9:C10"/>
    <mergeCell ref="D9:D10"/>
    <mergeCell ref="E9:E10"/>
    <mergeCell ref="F9:F10"/>
    <mergeCell ref="G9:G10"/>
    <mergeCell ref="C31:D31"/>
    <mergeCell ref="H31:I31"/>
    <mergeCell ref="C32:D32"/>
    <mergeCell ref="H32:I32"/>
    <mergeCell ref="C33:D33"/>
    <mergeCell ref="H33:I33"/>
  </mergeCells>
  <phoneticPr fontId="1" type="noConversion"/>
  <conditionalFormatting sqref="F11:F20">
    <cfRule type="cellIs" dxfId="7" priority="1" stopIfTrue="1" operator="equal">
      <formula>"Please input"</formula>
    </cfRule>
  </conditionalFormatting>
  <dataValidations count="1">
    <dataValidation type="list" allowBlank="1" showInputMessage="1" showErrorMessage="1" sqref="A11:A20">
      <formula1>$L$1:$L$52</formula1>
    </dataValidation>
  </dataValidations>
  <pageMargins left="0.74803149606299213" right="0.74803149606299213" top="0.98425196850393704" bottom="0.98425196850393704" header="0.51181102362204722" footer="0.51181102362204722"/>
  <pageSetup paperSize="9" scale="56" fitToHeight="2" orientation="landscape" r:id="rId1"/>
  <headerFooter alignWithMargins="0"/>
  <rowBreaks count="1" manualBreakCount="1">
    <brk id="29" max="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5">
    <tabColor rgb="FF6CDA6C"/>
    <pageSetUpPr fitToPage="1"/>
  </sheetPr>
  <dimension ref="A1:I51"/>
  <sheetViews>
    <sheetView view="pageBreakPreview" zoomScaleNormal="100" zoomScaleSheetLayoutView="100" workbookViewId="0">
      <selection activeCell="B11" sqref="B11"/>
    </sheetView>
  </sheetViews>
  <sheetFormatPr defaultColWidth="9" defaultRowHeight="15.75"/>
  <cols>
    <col min="1" max="1" width="18.625" style="1" customWidth="1"/>
    <col min="2" max="5" width="15.625" style="1" customWidth="1"/>
    <col min="6" max="6" width="10.375" style="1" customWidth="1"/>
    <col min="7" max="8" width="10.625" style="1" customWidth="1"/>
    <col min="9" max="9" width="11.25" style="1" customWidth="1"/>
    <col min="10" max="16384" width="9" style="1"/>
  </cols>
  <sheetData>
    <row r="1" spans="1:9" s="22" customFormat="1">
      <c r="A1" s="23" t="str">
        <f>'Basic information'!A4</f>
        <v xml:space="preserve">Project: </v>
      </c>
      <c r="B1" s="23" t="str">
        <f>'Basic information'!B4</f>
        <v>"Paper Approach" Carbon Audit</v>
      </c>
    </row>
    <row r="2" spans="1:9" s="22" customFormat="1">
      <c r="A2" s="23" t="str">
        <f>'Basic information'!A5</f>
        <v xml:space="preserve">Venue: </v>
      </c>
      <c r="B2" s="23" t="str">
        <f>'Basic information'!B5</f>
        <v>Sample Venue</v>
      </c>
      <c r="C2" s="23"/>
      <c r="D2" s="23"/>
      <c r="E2" s="23"/>
      <c r="F2" s="23"/>
    </row>
    <row r="3" spans="1:9" s="22" customFormat="1">
      <c r="A3" s="23" t="str">
        <f>'Basic information'!A6</f>
        <v>Reporting Period:</v>
      </c>
      <c r="B3" s="25" t="str">
        <f>'Basic information'!B6</f>
        <v>From</v>
      </c>
      <c r="C3" s="26">
        <f>'Basic information'!B37</f>
        <v>1</v>
      </c>
      <c r="D3" s="26">
        <f>'Basic information'!C37</f>
        <v>4</v>
      </c>
      <c r="E3" s="26">
        <f>'Basic information'!D37</f>
        <v>2022</v>
      </c>
      <c r="F3" s="27" t="str">
        <f>'Basic information'!F6</f>
        <v>To</v>
      </c>
      <c r="G3" s="26">
        <f>'Basic information'!G37</f>
        <v>31</v>
      </c>
      <c r="H3" s="26">
        <f>'Basic information'!H37</f>
        <v>3</v>
      </c>
      <c r="I3" s="28">
        <f>'Basic information'!I37</f>
        <v>2023</v>
      </c>
    </row>
    <row r="4" spans="1:9" s="22" customFormat="1">
      <c r="A4" s="23"/>
      <c r="B4" s="25"/>
      <c r="C4" s="29" t="str">
        <f>'Basic information'!B38</f>
        <v>(DD)</v>
      </c>
      <c r="D4" s="29" t="str">
        <f>'Basic information'!C38</f>
        <v>(MM)</v>
      </c>
      <c r="E4" s="29" t="str">
        <f>'Basic information'!D38</f>
        <v>(YYYY)</v>
      </c>
      <c r="F4" s="29"/>
      <c r="G4" s="29" t="str">
        <f>'Basic information'!G38</f>
        <v>(DD)</v>
      </c>
      <c r="H4" s="29" t="str">
        <f>'Basic information'!H38</f>
        <v>(MM)</v>
      </c>
      <c r="I4" s="29" t="str">
        <f>'Basic information'!I38</f>
        <v>(YYYY)</v>
      </c>
    </row>
    <row r="5" spans="1:9">
      <c r="A5" s="30"/>
      <c r="B5" s="30"/>
      <c r="C5" s="30"/>
      <c r="D5" s="30"/>
      <c r="E5" s="30"/>
      <c r="F5" s="30"/>
    </row>
    <row r="6" spans="1:9">
      <c r="A6" s="126" t="s">
        <v>211</v>
      </c>
      <c r="B6" s="126"/>
      <c r="C6" s="126"/>
      <c r="D6" s="126"/>
      <c r="E6" s="103"/>
      <c r="F6" s="88"/>
      <c r="G6" s="88"/>
    </row>
    <row r="7" spans="1:9">
      <c r="A7" s="84" t="s">
        <v>45</v>
      </c>
      <c r="B7" s="84" t="s">
        <v>24</v>
      </c>
      <c r="C7" s="84" t="s">
        <v>23</v>
      </c>
      <c r="D7" s="84" t="s">
        <v>25</v>
      </c>
      <c r="E7" s="84" t="s">
        <v>26</v>
      </c>
      <c r="F7" s="127"/>
      <c r="G7" s="128"/>
      <c r="H7" s="93"/>
    </row>
    <row r="8" spans="1:9" ht="16.5" customHeight="1">
      <c r="A8" s="84" t="s">
        <v>30</v>
      </c>
      <c r="B8" s="84" t="s">
        <v>31</v>
      </c>
      <c r="C8" s="84" t="s">
        <v>32</v>
      </c>
      <c r="D8" s="84" t="s">
        <v>33</v>
      </c>
      <c r="E8" s="84" t="s">
        <v>34</v>
      </c>
      <c r="F8" s="127"/>
      <c r="G8" s="128"/>
    </row>
    <row r="9" spans="1:9" ht="87.75" customHeight="1">
      <c r="A9" s="290" t="s">
        <v>212</v>
      </c>
      <c r="B9" s="290" t="s">
        <v>213</v>
      </c>
      <c r="C9" s="290" t="s">
        <v>214</v>
      </c>
      <c r="D9" s="290" t="s">
        <v>229</v>
      </c>
      <c r="E9" s="290" t="s">
        <v>282</v>
      </c>
      <c r="F9" s="307"/>
      <c r="G9" s="306"/>
    </row>
    <row r="10" spans="1:9" ht="50.25" customHeight="1">
      <c r="A10" s="290"/>
      <c r="B10" s="290"/>
      <c r="C10" s="290"/>
      <c r="D10" s="290"/>
      <c r="E10" s="290"/>
      <c r="F10" s="307"/>
      <c r="G10" s="306"/>
    </row>
    <row r="11" spans="1:9" s="39" customFormat="1" ht="39.950000000000003" customHeight="1">
      <c r="A11" s="246" t="str">
        <f>B2</f>
        <v>Sample Venue</v>
      </c>
      <c r="B11" s="133"/>
      <c r="C11" s="133"/>
      <c r="D11" s="129">
        <v>23</v>
      </c>
      <c r="E11" s="6">
        <f>((B11-C11)*D11/1000*1)</f>
        <v>0</v>
      </c>
      <c r="F11" s="130"/>
      <c r="G11" s="114"/>
    </row>
    <row r="12" spans="1:9" s="39" customFormat="1" ht="39.950000000000003" customHeight="1">
      <c r="A12" s="83" t="s">
        <v>22</v>
      </c>
      <c r="B12" s="12"/>
      <c r="C12" s="12"/>
      <c r="D12" s="114"/>
      <c r="E12" s="6">
        <f>E11</f>
        <v>0</v>
      </c>
      <c r="F12" s="131"/>
      <c r="G12" s="114"/>
    </row>
    <row r="13" spans="1:9" s="39" customFormat="1" ht="18" customHeight="1">
      <c r="A13" s="132"/>
      <c r="B13" s="12"/>
      <c r="C13" s="12"/>
      <c r="D13" s="114"/>
      <c r="E13" s="114"/>
      <c r="F13" s="114"/>
      <c r="G13" s="114"/>
    </row>
    <row r="14" spans="1:9" s="39" customFormat="1" ht="18" customHeight="1">
      <c r="A14" s="80"/>
      <c r="B14" s="1" t="s">
        <v>274</v>
      </c>
      <c r="D14" s="114"/>
      <c r="E14" s="114"/>
      <c r="F14" s="114"/>
      <c r="G14" s="114"/>
    </row>
    <row r="15" spans="1:9" s="39" customFormat="1" ht="18" customHeight="1">
      <c r="A15" s="40"/>
      <c r="B15" s="1" t="s">
        <v>300</v>
      </c>
      <c r="D15" s="114"/>
      <c r="E15" s="114"/>
      <c r="F15" s="114"/>
      <c r="G15" s="114"/>
    </row>
    <row r="16" spans="1:9" s="39" customFormat="1" ht="30.75" customHeight="1">
      <c r="A16" s="308" t="s">
        <v>314</v>
      </c>
      <c r="B16" s="309"/>
      <c r="C16" s="309"/>
      <c r="D16" s="309"/>
      <c r="E16" s="309"/>
      <c r="F16" s="309"/>
      <c r="G16" s="309"/>
      <c r="H16" s="309"/>
      <c r="I16" s="309"/>
    </row>
    <row r="17" spans="1:8" ht="43.5" customHeight="1">
      <c r="A17" s="305" t="s">
        <v>270</v>
      </c>
      <c r="B17" s="305"/>
      <c r="C17" s="305"/>
      <c r="D17" s="305"/>
      <c r="E17" s="305"/>
      <c r="F17" s="305"/>
      <c r="G17" s="305"/>
      <c r="H17" s="305"/>
    </row>
    <row r="51" spans="9:9">
      <c r="I51" s="79">
        <f>SUM(I40,I43,I46)</f>
        <v>0</v>
      </c>
    </row>
  </sheetData>
  <sheetProtection algorithmName="SHA-512" hashValue="6pJhRKXnmk/C9EprMSgslnQELgnrlVLMb5FvVYQjOEDhnzE5sJQqFnWZm/yCe0BUtoozT2wb9ZmwbFhbdHzUmQ==" saltValue="V7zojmboYKysAhOtjsf6uA==" spinCount="100000" sheet="1" selectLockedCells="1"/>
  <mergeCells count="9">
    <mergeCell ref="A17:H17"/>
    <mergeCell ref="G9:G10"/>
    <mergeCell ref="A9:A10"/>
    <mergeCell ref="B9:B10"/>
    <mergeCell ref="C9:C10"/>
    <mergeCell ref="D9:D10"/>
    <mergeCell ref="E9:E10"/>
    <mergeCell ref="F9:F10"/>
    <mergeCell ref="A16:I16"/>
  </mergeCells>
  <phoneticPr fontId="1" type="noConversion"/>
  <dataValidations count="2">
    <dataValidation type="whole" allowBlank="1" showInputMessage="1" showErrorMessage="1" errorTitle="Error" error="The number of trees removed cannot be greater than number of trees planted." sqref="C11">
      <formula1>0</formula1>
      <formula2>B11</formula2>
    </dataValidation>
    <dataValidation type="whole" operator="greaterThanOrEqual" allowBlank="1" showInputMessage="1" showErrorMessage="1" errorTitle="Error" error="The number of trees removed cannot be greater than number of trees planted." sqref="B11">
      <formula1>C11</formula1>
    </dataValidation>
  </dataValidations>
  <pageMargins left="0.74803149606299213" right="0.74803149606299213" top="0.98425196850393704" bottom="0.98425196850393704" header="0.51181102362204722" footer="0.51181102362204722"/>
  <pageSetup paperSize="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6">
    <tabColor rgb="FF6CDA6C"/>
  </sheetPr>
  <dimension ref="A1:R53"/>
  <sheetViews>
    <sheetView view="pageBreakPreview" topLeftCell="A6" zoomScale="90" zoomScaleNormal="85" zoomScaleSheetLayoutView="90" workbookViewId="0">
      <selection activeCell="B11" sqref="B11"/>
    </sheetView>
  </sheetViews>
  <sheetFormatPr defaultColWidth="9" defaultRowHeight="15.75"/>
  <cols>
    <col min="1" max="2" width="18.625" style="1" customWidth="1"/>
    <col min="3" max="3" width="18.75" style="1" customWidth="1"/>
    <col min="4" max="4" width="16.5" style="1" customWidth="1"/>
    <col min="5" max="5" width="16" style="1" customWidth="1"/>
    <col min="6" max="6" width="15.75" style="1" customWidth="1"/>
    <col min="7" max="9" width="18.625" style="1" customWidth="1"/>
    <col min="10" max="10" width="9.5" style="1" bestFit="1" customWidth="1"/>
    <col min="11" max="11" width="16" style="14" customWidth="1"/>
    <col min="12" max="16" width="9" style="14"/>
    <col min="17" max="17" width="9" style="62"/>
    <col min="18" max="18" width="25.875" style="62" customWidth="1"/>
    <col min="19" max="16384" width="9" style="1"/>
  </cols>
  <sheetData>
    <row r="1" spans="1:18" s="22" customFormat="1">
      <c r="A1" s="23" t="str">
        <f>'Basic information'!A4</f>
        <v xml:space="preserve">Project: </v>
      </c>
      <c r="B1" s="23" t="str">
        <f>'Basic information'!B4</f>
        <v>"Paper Approach" Carbon Audit</v>
      </c>
      <c r="C1" s="23"/>
      <c r="K1" s="24"/>
      <c r="L1" s="24"/>
      <c r="M1" s="24"/>
      <c r="N1" s="24"/>
      <c r="O1" s="24"/>
      <c r="P1" s="24"/>
      <c r="Q1" s="61"/>
      <c r="R1" s="61"/>
    </row>
    <row r="2" spans="1:18" s="22" customFormat="1">
      <c r="A2" s="23" t="str">
        <f>'Basic information'!A5</f>
        <v xml:space="preserve">Venue: </v>
      </c>
      <c r="B2" s="23" t="str">
        <f>'Basic information'!B5</f>
        <v>Sample Venue</v>
      </c>
      <c r="C2" s="23"/>
      <c r="D2" s="23"/>
      <c r="E2" s="23"/>
      <c r="F2" s="23"/>
      <c r="G2" s="23"/>
      <c r="H2" s="23"/>
      <c r="I2" s="23"/>
      <c r="K2" s="24"/>
      <c r="L2" s="24"/>
      <c r="M2" s="24"/>
      <c r="N2" s="24"/>
      <c r="O2" s="24"/>
      <c r="P2" s="24"/>
      <c r="Q2" s="61"/>
      <c r="R2" s="61"/>
    </row>
    <row r="3" spans="1:18" s="22" customFormat="1">
      <c r="A3" s="23" t="str">
        <f>'Basic information'!A6</f>
        <v>Reporting Period:</v>
      </c>
      <c r="B3" s="25" t="str">
        <f>'Basic information'!B6</f>
        <v>From</v>
      </c>
      <c r="C3" s="26">
        <f>'Basic information'!B37</f>
        <v>1</v>
      </c>
      <c r="D3" s="26">
        <f>'Basic information'!C37</f>
        <v>4</v>
      </c>
      <c r="E3" s="26">
        <f>'Basic information'!D37</f>
        <v>2022</v>
      </c>
      <c r="F3" s="27" t="str">
        <f>'Basic information'!F6</f>
        <v>To</v>
      </c>
      <c r="G3" s="26">
        <f>'Basic information'!G37</f>
        <v>31</v>
      </c>
      <c r="H3" s="26">
        <f>'Basic information'!H37</f>
        <v>3</v>
      </c>
      <c r="I3" s="28">
        <f>'Basic information'!I37</f>
        <v>2023</v>
      </c>
      <c r="K3" s="24"/>
      <c r="L3" s="24"/>
      <c r="M3" s="24"/>
      <c r="N3" s="24"/>
      <c r="O3" s="24"/>
      <c r="P3" s="24"/>
      <c r="Q3" s="61"/>
      <c r="R3" s="61"/>
    </row>
    <row r="4" spans="1:18" s="22" customFormat="1">
      <c r="A4" s="23"/>
      <c r="B4" s="25"/>
      <c r="C4" s="29" t="str">
        <f>'Basic information'!B38</f>
        <v>(DD)</v>
      </c>
      <c r="D4" s="29" t="str">
        <f>'Basic information'!C38</f>
        <v>(MM)</v>
      </c>
      <c r="E4" s="29" t="str">
        <f>'Basic information'!D38</f>
        <v>(YYYY)</v>
      </c>
      <c r="F4" s="29"/>
      <c r="G4" s="29" t="str">
        <f>'Basic information'!G38</f>
        <v>(DD)</v>
      </c>
      <c r="H4" s="29" t="str">
        <f>'Basic information'!H38</f>
        <v>(MM)</v>
      </c>
      <c r="I4" s="29" t="str">
        <f>'Basic information'!I38</f>
        <v>(YYYY)</v>
      </c>
      <c r="K4" s="24"/>
      <c r="L4" s="24"/>
      <c r="M4" s="24"/>
      <c r="N4" s="24"/>
      <c r="O4" s="24"/>
      <c r="P4" s="24"/>
      <c r="Q4" s="61"/>
      <c r="R4" s="61"/>
    </row>
    <row r="5" spans="1:18">
      <c r="A5" s="30"/>
      <c r="B5" s="30"/>
      <c r="C5" s="30"/>
      <c r="D5" s="30"/>
      <c r="E5" s="30"/>
      <c r="F5" s="30"/>
      <c r="G5" s="30"/>
      <c r="H5" s="30"/>
      <c r="I5" s="30"/>
    </row>
    <row r="6" spans="1:18">
      <c r="A6" s="303" t="s">
        <v>267</v>
      </c>
      <c r="B6" s="303"/>
      <c r="C6" s="303"/>
      <c r="D6" s="303"/>
      <c r="E6" s="303"/>
      <c r="F6" s="303"/>
      <c r="G6" s="303"/>
      <c r="H6" s="303"/>
      <c r="I6" s="303"/>
      <c r="J6" s="63"/>
      <c r="K6" s="64"/>
      <c r="L6" s="65"/>
      <c r="M6" s="65"/>
      <c r="N6" s="65"/>
      <c r="O6" s="65"/>
      <c r="P6" s="65"/>
      <c r="Q6" s="66"/>
      <c r="R6" s="66"/>
    </row>
    <row r="7" spans="1:18">
      <c r="A7" s="84" t="s">
        <v>45</v>
      </c>
      <c r="B7" s="89" t="s">
        <v>24</v>
      </c>
      <c r="C7" s="263" t="s">
        <v>23</v>
      </c>
      <c r="D7" s="315" t="s">
        <v>475</v>
      </c>
      <c r="E7" s="316"/>
      <c r="F7" s="317"/>
      <c r="G7" s="84" t="s">
        <v>476</v>
      </c>
      <c r="H7" s="67"/>
      <c r="I7" s="68"/>
      <c r="J7" s="65"/>
      <c r="K7" s="65"/>
      <c r="L7" s="65"/>
      <c r="M7" s="65"/>
      <c r="N7" s="65"/>
      <c r="O7" s="66"/>
      <c r="P7" s="66"/>
      <c r="Q7" s="1"/>
      <c r="R7" s="1"/>
    </row>
    <row r="8" spans="1:18" ht="18.75">
      <c r="A8" s="69" t="s">
        <v>30</v>
      </c>
      <c r="B8" s="84" t="s">
        <v>31</v>
      </c>
      <c r="C8" s="262" t="s">
        <v>477</v>
      </c>
      <c r="D8" s="315" t="s">
        <v>478</v>
      </c>
      <c r="E8" s="316"/>
      <c r="F8" s="317"/>
      <c r="G8" s="84" t="s">
        <v>34</v>
      </c>
      <c r="I8" s="68"/>
      <c r="J8" s="65"/>
      <c r="K8" s="65"/>
      <c r="L8" s="65"/>
      <c r="M8" s="65"/>
      <c r="N8" s="65"/>
      <c r="O8" s="66"/>
      <c r="P8" s="66"/>
      <c r="Q8" s="1"/>
      <c r="R8" s="1"/>
    </row>
    <row r="9" spans="1:18" ht="98.25" customHeight="1">
      <c r="A9" s="290" t="s">
        <v>37</v>
      </c>
      <c r="B9" s="82" t="s">
        <v>480</v>
      </c>
      <c r="C9" s="260" t="s">
        <v>482</v>
      </c>
      <c r="D9" s="318" t="s">
        <v>483</v>
      </c>
      <c r="E9" s="319"/>
      <c r="F9" s="320"/>
      <c r="G9" s="324" t="s">
        <v>479</v>
      </c>
      <c r="I9" s="68"/>
      <c r="J9" s="65"/>
      <c r="K9" s="65"/>
      <c r="L9" s="65"/>
      <c r="M9" s="65"/>
      <c r="N9" s="65">
        <v>2</v>
      </c>
      <c r="O9" s="66"/>
      <c r="P9" s="17" t="s">
        <v>402</v>
      </c>
      <c r="Q9" s="1"/>
      <c r="R9" s="1"/>
    </row>
    <row r="10" spans="1:18" ht="50.25" customHeight="1">
      <c r="A10" s="290"/>
      <c r="B10" s="82" t="s">
        <v>171</v>
      </c>
      <c r="C10" s="260" t="s">
        <v>171</v>
      </c>
      <c r="D10" s="321"/>
      <c r="E10" s="322"/>
      <c r="F10" s="323"/>
      <c r="G10" s="325"/>
      <c r="I10" s="68"/>
      <c r="J10" s="65"/>
      <c r="K10" s="65"/>
      <c r="L10" s="65"/>
      <c r="M10" s="65"/>
      <c r="N10" s="65">
        <v>1</v>
      </c>
      <c r="O10" s="66"/>
      <c r="P10" s="17" t="str">
        <f>E11</f>
        <v>(Year 2022)</v>
      </c>
      <c r="Q10" s="1"/>
      <c r="R10" s="1"/>
    </row>
    <row r="11" spans="1:18" s="39" customFormat="1" ht="39.950000000000003" customHeight="1">
      <c r="A11" s="310" t="str">
        <f>B2</f>
        <v>Sample Venue</v>
      </c>
      <c r="B11" s="54"/>
      <c r="C11" s="54"/>
      <c r="D11" s="60" t="s">
        <v>486</v>
      </c>
      <c r="E11" s="55" t="s">
        <v>488</v>
      </c>
      <c r="F11" s="267">
        <f>VLOOKUP(D11,B$29:K$30,MATCH(E11,B$32:K$32,0),TRUE)</f>
        <v>0.39</v>
      </c>
      <c r="G11" s="6">
        <f>(B11-C11)*F11/1000</f>
        <v>0</v>
      </c>
      <c r="K11" s="17">
        <f>MATCH(D11,Power_company,0)</f>
        <v>1</v>
      </c>
      <c r="L11" s="17">
        <f>MATCH(E11,D32:J32,0)</f>
        <v>6</v>
      </c>
      <c r="M11" s="17"/>
      <c r="N11" s="269">
        <f>F11</f>
        <v>0.39</v>
      </c>
      <c r="O11" s="70"/>
      <c r="P11" s="17" t="str">
        <f>HLOOKUP(L11+1,D31:J32,2)</f>
        <v>(Year 2023)</v>
      </c>
    </row>
    <row r="12" spans="1:18" s="39" customFormat="1" ht="39.950000000000003" customHeight="1">
      <c r="A12" s="311"/>
      <c r="B12" s="54"/>
      <c r="C12" s="54"/>
      <c r="D12" s="60" t="s">
        <v>486</v>
      </c>
      <c r="E12" s="55" t="s">
        <v>490</v>
      </c>
      <c r="F12" s="267">
        <f>VLOOKUP(D12,B$29:K$30,MATCH(E12,B$32:K$32,0),TRUE)</f>
        <v>0.39</v>
      </c>
      <c r="G12" s="6">
        <f>(B12-C12)*F12/1000</f>
        <v>0</v>
      </c>
      <c r="I12" s="17"/>
      <c r="J12" s="17"/>
      <c r="K12" s="17"/>
      <c r="L12" s="17"/>
      <c r="M12" s="17"/>
      <c r="N12" s="17"/>
      <c r="O12" s="70"/>
      <c r="P12" s="70"/>
    </row>
    <row r="13" spans="1:18" s="39" customFormat="1" ht="39.950000000000003" customHeight="1">
      <c r="A13" s="9" t="s">
        <v>22</v>
      </c>
      <c r="B13" s="71">
        <f>SUM(B11:B12)</f>
        <v>0</v>
      </c>
      <c r="C13" s="264"/>
      <c r="D13" s="72"/>
      <c r="E13" s="72"/>
      <c r="F13" s="72"/>
      <c r="G13" s="73">
        <f>SUM(G11:G12)</f>
        <v>0</v>
      </c>
      <c r="I13" s="17"/>
      <c r="J13" s="17"/>
      <c r="K13" s="17"/>
      <c r="L13" s="17"/>
      <c r="M13" s="17"/>
      <c r="N13" s="17"/>
      <c r="O13" s="70"/>
      <c r="P13" s="70"/>
    </row>
    <row r="14" spans="1:18">
      <c r="A14" s="74"/>
    </row>
    <row r="15" spans="1:18" ht="31.5" customHeight="1">
      <c r="A15" s="326" t="s">
        <v>481</v>
      </c>
      <c r="B15" s="326"/>
      <c r="C15" s="326"/>
      <c r="D15" s="326"/>
      <c r="E15" s="326"/>
      <c r="F15" s="326"/>
      <c r="G15" s="326"/>
      <c r="H15" s="326"/>
      <c r="I15" s="326"/>
    </row>
    <row r="16" spans="1:18" ht="79.5" customHeight="1">
      <c r="A16" s="312" t="s">
        <v>489</v>
      </c>
      <c r="B16" s="312"/>
      <c r="C16" s="312"/>
      <c r="D16" s="312"/>
      <c r="E16" s="312"/>
      <c r="F16" s="312"/>
      <c r="G16" s="312"/>
      <c r="H16" s="312"/>
      <c r="I16" s="312"/>
    </row>
    <row r="17" spans="1:11">
      <c r="A17" s="85"/>
      <c r="B17" s="85"/>
      <c r="C17" s="261"/>
      <c r="D17" s="85"/>
      <c r="E17" s="85"/>
      <c r="F17" s="85"/>
      <c r="G17" s="85"/>
      <c r="H17" s="85"/>
      <c r="I17" s="85"/>
    </row>
    <row r="18" spans="1:11" ht="17.25">
      <c r="A18" s="22" t="s">
        <v>172</v>
      </c>
    </row>
    <row r="19" spans="1:11">
      <c r="A19" s="75" t="s">
        <v>53</v>
      </c>
      <c r="B19" s="268">
        <v>2017</v>
      </c>
      <c r="C19" s="268">
        <v>2018</v>
      </c>
      <c r="D19" s="268">
        <v>2019</v>
      </c>
      <c r="E19" s="46">
        <v>2020</v>
      </c>
      <c r="F19" s="46">
        <v>2021</v>
      </c>
      <c r="G19" s="46">
        <v>2022</v>
      </c>
      <c r="H19" s="46">
        <v>2023</v>
      </c>
    </row>
    <row r="20" spans="1:11" ht="18.75">
      <c r="A20" s="51" t="s">
        <v>411</v>
      </c>
      <c r="B20" s="76">
        <v>0.51</v>
      </c>
      <c r="C20" s="76">
        <v>0.51</v>
      </c>
      <c r="D20" s="46">
        <v>0.5</v>
      </c>
      <c r="E20" s="265">
        <v>0.37</v>
      </c>
      <c r="F20" s="265">
        <v>0.39</v>
      </c>
      <c r="G20" s="265">
        <v>0.39</v>
      </c>
      <c r="H20" s="265">
        <v>0.39</v>
      </c>
    </row>
    <row r="21" spans="1:11" ht="18.75">
      <c r="A21" s="51" t="s">
        <v>412</v>
      </c>
      <c r="B21" s="76">
        <v>0.79</v>
      </c>
      <c r="C21" s="76">
        <v>0.8</v>
      </c>
      <c r="D21" s="265">
        <v>0.81</v>
      </c>
      <c r="E21" s="265">
        <v>0.71</v>
      </c>
      <c r="F21" s="265">
        <v>0.71</v>
      </c>
      <c r="G21" s="265">
        <v>0.68</v>
      </c>
      <c r="H21" s="265">
        <v>0.66</v>
      </c>
    </row>
    <row r="22" spans="1:11">
      <c r="A22" s="48"/>
      <c r="B22" s="48"/>
      <c r="C22" s="48"/>
      <c r="D22" s="48"/>
      <c r="E22" s="48"/>
      <c r="F22" s="48"/>
      <c r="G22" s="48"/>
      <c r="H22" s="48"/>
    </row>
    <row r="23" spans="1:11">
      <c r="A23" s="313" t="s">
        <v>447</v>
      </c>
      <c r="B23" s="313"/>
      <c r="C23" s="313"/>
      <c r="D23" s="313"/>
      <c r="E23" s="313"/>
      <c r="F23" s="313"/>
      <c r="G23" s="313"/>
      <c r="H23" s="313"/>
      <c r="I23" s="313"/>
      <c r="J23" s="87"/>
    </row>
    <row r="24" spans="1:11">
      <c r="A24" s="270" t="s">
        <v>446</v>
      </c>
      <c r="B24" s="314"/>
      <c r="C24" s="314"/>
      <c r="D24" s="314"/>
      <c r="E24" s="314"/>
      <c r="F24" s="314"/>
      <c r="G24" s="314"/>
      <c r="H24" s="314"/>
      <c r="I24" s="314"/>
      <c r="J24" s="314"/>
    </row>
    <row r="26" spans="1:11">
      <c r="A26" s="80"/>
      <c r="B26" s="1" t="s">
        <v>315</v>
      </c>
    </row>
    <row r="27" spans="1:11">
      <c r="A27" s="40"/>
      <c r="B27" s="1" t="s">
        <v>302</v>
      </c>
    </row>
    <row r="28" spans="1:11" s="14" customFormat="1">
      <c r="A28" s="77"/>
      <c r="B28" s="77" t="s">
        <v>401</v>
      </c>
      <c r="C28" s="77"/>
      <c r="D28" s="77">
        <f t="shared" ref="D28:J30" si="0">B19</f>
        <v>2017</v>
      </c>
      <c r="E28" s="78">
        <f t="shared" si="0"/>
        <v>2018</v>
      </c>
      <c r="F28" s="78">
        <f t="shared" si="0"/>
        <v>2019</v>
      </c>
      <c r="G28" s="78">
        <f t="shared" si="0"/>
        <v>2020</v>
      </c>
      <c r="H28" s="14">
        <f t="shared" si="0"/>
        <v>2021</v>
      </c>
      <c r="I28" s="14">
        <f t="shared" si="0"/>
        <v>2022</v>
      </c>
      <c r="J28" s="14">
        <f t="shared" si="0"/>
        <v>2023</v>
      </c>
    </row>
    <row r="29" spans="1:11" s="14" customFormat="1">
      <c r="A29" s="78">
        <v>1</v>
      </c>
      <c r="B29" s="78" t="s">
        <v>215</v>
      </c>
      <c r="C29" s="78"/>
      <c r="D29" s="78">
        <f t="shared" si="0"/>
        <v>0.51</v>
      </c>
      <c r="E29" s="78">
        <f t="shared" si="0"/>
        <v>0.51</v>
      </c>
      <c r="F29" s="78">
        <f t="shared" si="0"/>
        <v>0.5</v>
      </c>
      <c r="G29" s="78">
        <f t="shared" si="0"/>
        <v>0.37</v>
      </c>
      <c r="H29" s="78">
        <f t="shared" si="0"/>
        <v>0.39</v>
      </c>
      <c r="I29" s="78">
        <f t="shared" si="0"/>
        <v>0.39</v>
      </c>
      <c r="J29" s="78">
        <f t="shared" si="0"/>
        <v>0.39</v>
      </c>
      <c r="K29" s="78"/>
    </row>
    <row r="30" spans="1:11" s="14" customFormat="1">
      <c r="A30" s="78">
        <v>2</v>
      </c>
      <c r="B30" s="78" t="s">
        <v>216</v>
      </c>
      <c r="C30" s="78"/>
      <c r="D30" s="78">
        <f t="shared" si="0"/>
        <v>0.79</v>
      </c>
      <c r="E30" s="78">
        <f t="shared" si="0"/>
        <v>0.8</v>
      </c>
      <c r="F30" s="78">
        <f t="shared" si="0"/>
        <v>0.81</v>
      </c>
      <c r="G30" s="78">
        <f t="shared" si="0"/>
        <v>0.71</v>
      </c>
      <c r="H30" s="78">
        <f t="shared" si="0"/>
        <v>0.71</v>
      </c>
      <c r="I30" s="78">
        <f t="shared" si="0"/>
        <v>0.68</v>
      </c>
      <c r="J30" s="78">
        <f t="shared" si="0"/>
        <v>0.66</v>
      </c>
      <c r="K30" s="78"/>
    </row>
    <row r="31" spans="1:11" s="14" customFormat="1">
      <c r="D31" s="14">
        <v>1</v>
      </c>
      <c r="E31" s="14">
        <v>2</v>
      </c>
      <c r="F31" s="14">
        <v>3</v>
      </c>
      <c r="G31" s="14">
        <v>4</v>
      </c>
      <c r="H31" s="14">
        <v>5</v>
      </c>
      <c r="I31" s="14">
        <v>6</v>
      </c>
      <c r="J31" s="14">
        <v>7</v>
      </c>
    </row>
    <row r="32" spans="1:11" s="14" customFormat="1">
      <c r="D32" s="14" t="str">
        <f t="shared" ref="D32:J32" si="1">"(Year "&amp;D28&amp;")"</f>
        <v>(Year 2017)</v>
      </c>
      <c r="E32" s="14" t="str">
        <f t="shared" si="1"/>
        <v>(Year 2018)</v>
      </c>
      <c r="F32" s="14" t="str">
        <f t="shared" si="1"/>
        <v>(Year 2019)</v>
      </c>
      <c r="G32" s="14" t="str">
        <f t="shared" si="1"/>
        <v>(Year 2020)</v>
      </c>
      <c r="H32" s="14" t="str">
        <f t="shared" si="1"/>
        <v>(Year 2021)</v>
      </c>
      <c r="I32" s="14" t="str">
        <f t="shared" si="1"/>
        <v>(Year 2022)</v>
      </c>
      <c r="J32" s="14" t="str">
        <f t="shared" si="1"/>
        <v>(Year 2023)</v>
      </c>
      <c r="K32" s="266"/>
    </row>
    <row r="33" spans="1:7">
      <c r="A33" s="14"/>
    </row>
    <row r="34" spans="1:7">
      <c r="A34" s="14"/>
      <c r="B34" s="14"/>
      <c r="C34" s="14"/>
      <c r="D34" s="14"/>
      <c r="E34" s="14"/>
      <c r="F34" s="14"/>
      <c r="G34" s="14"/>
    </row>
    <row r="35" spans="1:7">
      <c r="A35" s="14"/>
      <c r="B35" s="14"/>
      <c r="C35" s="14"/>
      <c r="D35" s="14"/>
      <c r="E35" s="14"/>
      <c r="F35" s="14"/>
      <c r="G35" s="14"/>
    </row>
    <row r="53" spans="11:11">
      <c r="K53" s="79">
        <f>SUM(K42,K45,K48)</f>
        <v>0</v>
      </c>
    </row>
  </sheetData>
  <sheetProtection algorithmName="SHA-512" hashValue="JPh53cYbknFfcT7gMNcm/djB8AHlszu60CullGFYBd4oRpr+2h2/0qsrFygd1yBnvnpZzyYorsSjR49UsxpvDg==" saltValue="ydpOAaHef6SfXnFqypRB0A==" spinCount="100000" sheet="1" selectLockedCells="1"/>
  <mergeCells count="11">
    <mergeCell ref="A11:A12"/>
    <mergeCell ref="A16:I16"/>
    <mergeCell ref="A23:I23"/>
    <mergeCell ref="A24:J24"/>
    <mergeCell ref="A6:I6"/>
    <mergeCell ref="D7:F7"/>
    <mergeCell ref="D8:F8"/>
    <mergeCell ref="A9:A10"/>
    <mergeCell ref="D9:F10"/>
    <mergeCell ref="G9:G10"/>
    <mergeCell ref="A15:I15"/>
  </mergeCells>
  <phoneticPr fontId="1" type="noConversion"/>
  <dataValidations count="3">
    <dataValidation type="list" allowBlank="1" showInputMessage="1" showErrorMessage="1" sqref="D11:D12">
      <formula1>Power_company</formula1>
    </dataValidation>
    <dataValidation type="list" allowBlank="1" showInputMessage="1" showErrorMessage="1" sqref="E12">
      <formula1>$D$32:$J$32</formula1>
    </dataValidation>
    <dataValidation type="list" allowBlank="1" showInputMessage="1" showErrorMessage="1" sqref="E11">
      <formula1>$D$32:$J$32</formula1>
    </dataValidation>
  </dataValidations>
  <pageMargins left="0.74803149606299213" right="0.74803149606299213" top="0.98425196850393704" bottom="0.98425196850393704" header="0.51181102362204722" footer="0.51181102362204722"/>
  <pageSetup paperSize="9" scale="64"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7">
    <tabColor rgb="FF6CDA6C"/>
    <pageSetUpPr fitToPage="1"/>
  </sheetPr>
  <dimension ref="A1:K31"/>
  <sheetViews>
    <sheetView view="pageBreakPreview" zoomScaleNormal="100" zoomScaleSheetLayoutView="100" workbookViewId="0">
      <selection activeCell="C11" sqref="C11"/>
    </sheetView>
  </sheetViews>
  <sheetFormatPr defaultColWidth="9" defaultRowHeight="15.75"/>
  <cols>
    <col min="1" max="2" width="18.625" style="1" customWidth="1"/>
    <col min="3" max="3" width="14" style="1" customWidth="1"/>
    <col min="4" max="4" width="13.75" style="1" customWidth="1"/>
    <col min="5" max="5" width="18.625" style="1" customWidth="1"/>
    <col min="6" max="6" width="10.125" style="1" customWidth="1"/>
    <col min="7" max="7" width="11.375" style="1" customWidth="1"/>
    <col min="8" max="8" width="13.5" style="1" customWidth="1"/>
    <col min="9" max="9" width="11.125" style="1" customWidth="1"/>
    <col min="10" max="16384" width="9" style="1"/>
  </cols>
  <sheetData>
    <row r="1" spans="1:11" s="22" customFormat="1">
      <c r="A1" s="23" t="str">
        <f>'Basic information'!A4</f>
        <v xml:space="preserve">Project: </v>
      </c>
      <c r="B1" s="23" t="str">
        <f>'Basic information'!B4</f>
        <v>"Paper Approach" Carbon Audit</v>
      </c>
      <c r="C1" s="23"/>
    </row>
    <row r="2" spans="1:11" s="22" customFormat="1">
      <c r="A2" s="23" t="str">
        <f>'Basic information'!A5</f>
        <v xml:space="preserve">Venue: </v>
      </c>
      <c r="B2" s="23" t="str">
        <f>'Basic information'!B5</f>
        <v>Sample Venue</v>
      </c>
      <c r="C2" s="23"/>
      <c r="D2" s="23"/>
      <c r="E2" s="23"/>
      <c r="F2" s="23"/>
      <c r="G2" s="23"/>
    </row>
    <row r="3" spans="1:11" s="22" customFormat="1">
      <c r="A3" s="23" t="str">
        <f>'Basic information'!A6</f>
        <v>Reporting Period:</v>
      </c>
      <c r="B3" s="25" t="str">
        <f>'Basic information'!B6</f>
        <v>From</v>
      </c>
      <c r="C3" s="26">
        <f>'Basic information'!B37</f>
        <v>1</v>
      </c>
      <c r="D3" s="26">
        <f>'Basic information'!C37</f>
        <v>4</v>
      </c>
      <c r="E3" s="26">
        <f>'Basic information'!D37</f>
        <v>2022</v>
      </c>
      <c r="F3" s="27" t="str">
        <f>'Basic information'!F6</f>
        <v>To</v>
      </c>
      <c r="G3" s="26">
        <f>'Basic information'!G37</f>
        <v>31</v>
      </c>
      <c r="H3" s="26">
        <f>'Basic information'!H37</f>
        <v>3</v>
      </c>
      <c r="I3" s="28">
        <f>'Basic information'!I37</f>
        <v>2023</v>
      </c>
    </row>
    <row r="4" spans="1:11" s="22" customFormat="1">
      <c r="A4" s="23"/>
      <c r="B4" s="25"/>
      <c r="C4" s="29" t="str">
        <f>'Basic information'!B38</f>
        <v>(DD)</v>
      </c>
      <c r="D4" s="29" t="str">
        <f>'Basic information'!C38</f>
        <v>(MM)</v>
      </c>
      <c r="E4" s="29" t="str">
        <f>'Basic information'!D38</f>
        <v>(YYYY)</v>
      </c>
      <c r="F4" s="29"/>
      <c r="G4" s="29" t="str">
        <f>'Basic information'!G38</f>
        <v>(DD)</v>
      </c>
      <c r="H4" s="29" t="str">
        <f>'Basic information'!H38</f>
        <v>(MM)</v>
      </c>
      <c r="I4" s="29" t="str">
        <f>'Basic information'!I38</f>
        <v>(YYYY)</v>
      </c>
    </row>
    <row r="5" spans="1:11">
      <c r="A5" s="30"/>
      <c r="B5" s="30"/>
      <c r="C5" s="30"/>
      <c r="D5" s="30"/>
      <c r="E5" s="30"/>
      <c r="F5" s="30"/>
      <c r="G5" s="30"/>
    </row>
    <row r="6" spans="1:11">
      <c r="A6" s="88" t="s">
        <v>266</v>
      </c>
      <c r="B6" s="88"/>
      <c r="C6" s="88"/>
      <c r="D6" s="88"/>
      <c r="E6" s="88"/>
      <c r="F6" s="88"/>
      <c r="G6" s="92"/>
    </row>
    <row r="7" spans="1:11" ht="16.5" customHeight="1">
      <c r="A7" s="84" t="s">
        <v>45</v>
      </c>
      <c r="B7" s="84" t="s">
        <v>24</v>
      </c>
      <c r="C7" s="293" t="s">
        <v>23</v>
      </c>
      <c r="D7" s="329"/>
      <c r="E7" s="84" t="s">
        <v>25</v>
      </c>
      <c r="F7" s="92"/>
      <c r="H7" s="93"/>
    </row>
    <row r="8" spans="1:11" ht="23.45" customHeight="1">
      <c r="A8" s="84" t="s">
        <v>30</v>
      </c>
      <c r="B8" s="84" t="s">
        <v>31</v>
      </c>
      <c r="C8" s="293" t="s">
        <v>82</v>
      </c>
      <c r="D8" s="329"/>
      <c r="E8" s="84" t="s">
        <v>33</v>
      </c>
      <c r="F8" s="92"/>
    </row>
    <row r="9" spans="1:11" ht="92.45" customHeight="1">
      <c r="A9" s="82" t="s">
        <v>55</v>
      </c>
      <c r="B9" s="82" t="s">
        <v>173</v>
      </c>
      <c r="C9" s="327" t="s">
        <v>54</v>
      </c>
      <c r="D9" s="328"/>
      <c r="E9" s="82" t="s">
        <v>170</v>
      </c>
      <c r="F9" s="105"/>
      <c r="J9" s="107"/>
      <c r="K9" s="107" t="s">
        <v>403</v>
      </c>
    </row>
    <row r="10" spans="1:11" s="39" customFormat="1" ht="39.950000000000003" customHeight="1">
      <c r="A10" s="310" t="str">
        <f>B2</f>
        <v>Sample Venue</v>
      </c>
      <c r="B10" s="191"/>
      <c r="C10" s="21" t="s">
        <v>488</v>
      </c>
      <c r="D10" s="19">
        <f>HLOOKUP(C10,B$28:I$30,3)</f>
        <v>0.57599999999999996</v>
      </c>
      <c r="E10" s="6">
        <f>B10*D10/1000</f>
        <v>0</v>
      </c>
      <c r="F10" s="117"/>
      <c r="J10" s="107"/>
      <c r="K10" s="107" t="str">
        <f>C10</f>
        <v>(Year 2022)</v>
      </c>
    </row>
    <row r="11" spans="1:11" s="39" customFormat="1" ht="39.950000000000003" customHeight="1">
      <c r="A11" s="311"/>
      <c r="B11" s="191"/>
      <c r="C11" s="21" t="s">
        <v>490</v>
      </c>
      <c r="D11" s="19">
        <f>HLOOKUP(C11,B$28:I$30,3)</f>
        <v>0.54900000000000004</v>
      </c>
      <c r="E11" s="6">
        <f>B11*D11/1000</f>
        <v>0</v>
      </c>
      <c r="F11" s="117"/>
      <c r="J11" s="107"/>
      <c r="K11" s="107" t="str">
        <f>HLOOKUP(MATCH(K10,TowngasYear)+1,B27:H28,2)</f>
        <v>(Year 2023)</v>
      </c>
    </row>
    <row r="12" spans="1:11" s="39" customFormat="1" ht="39.950000000000003" customHeight="1">
      <c r="A12" s="83" t="s">
        <v>174</v>
      </c>
      <c r="B12" s="118">
        <f>SUM(B10:B11)</f>
        <v>0</v>
      </c>
      <c r="C12" s="12"/>
      <c r="D12" s="72"/>
      <c r="E12" s="6">
        <f>SUM(E10:E11)</f>
        <v>0</v>
      </c>
      <c r="F12" s="117"/>
      <c r="J12" s="107"/>
      <c r="K12" s="107"/>
    </row>
    <row r="13" spans="1:11">
      <c r="A13" s="108"/>
      <c r="B13" s="111"/>
      <c r="C13" s="111"/>
      <c r="D13" s="108"/>
      <c r="E13" s="119"/>
      <c r="F13" s="120"/>
      <c r="G13" s="121"/>
      <c r="J13" s="107"/>
      <c r="K13" s="107"/>
    </row>
    <row r="14" spans="1:11" ht="114.75" customHeight="1">
      <c r="A14" s="326" t="s">
        <v>271</v>
      </c>
      <c r="B14" s="326"/>
      <c r="C14" s="326"/>
      <c r="D14" s="326"/>
      <c r="E14" s="326"/>
      <c r="F14" s="326"/>
      <c r="G14" s="326"/>
      <c r="H14" s="326"/>
      <c r="J14" s="107"/>
      <c r="K14" s="107"/>
    </row>
    <row r="16" spans="1:11" ht="17.25">
      <c r="A16" s="22" t="s">
        <v>175</v>
      </c>
    </row>
    <row r="17" spans="1:9" ht="16.5" customHeight="1">
      <c r="A17" s="98" t="s">
        <v>42</v>
      </c>
      <c r="B17" s="46">
        <v>2017</v>
      </c>
      <c r="C17" s="46">
        <v>2018</v>
      </c>
      <c r="D17" s="46">
        <v>2019</v>
      </c>
      <c r="E17" s="46">
        <v>2020</v>
      </c>
      <c r="F17" s="46">
        <v>2021</v>
      </c>
      <c r="G17" s="46">
        <v>2022</v>
      </c>
      <c r="H17" s="46">
        <v>2023</v>
      </c>
    </row>
    <row r="18" spans="1:9" ht="16.5" customHeight="1">
      <c r="A18" s="99" t="s">
        <v>52</v>
      </c>
      <c r="B18" s="122">
        <v>0.59199999999999997</v>
      </c>
      <c r="C18" s="122">
        <v>0.56399999999999995</v>
      </c>
      <c r="D18" s="46">
        <v>0.59699999999999998</v>
      </c>
      <c r="E18" s="46">
        <v>0.59199999999999997</v>
      </c>
      <c r="F18" s="46">
        <v>0.58799999999999997</v>
      </c>
      <c r="G18" s="46">
        <v>0.57599999999999996</v>
      </c>
      <c r="H18" s="46">
        <v>0.54900000000000004</v>
      </c>
    </row>
    <row r="19" spans="1:9">
      <c r="A19" s="48"/>
      <c r="B19" s="48"/>
      <c r="C19" s="48"/>
      <c r="D19" s="48"/>
      <c r="E19" s="48"/>
      <c r="G19" s="100"/>
    </row>
    <row r="20" spans="1:9">
      <c r="A20" s="101" t="s">
        <v>204</v>
      </c>
      <c r="B20" s="102"/>
      <c r="C20" s="102"/>
      <c r="D20" s="102"/>
    </row>
    <row r="21" spans="1:9">
      <c r="A21" s="123"/>
      <c r="B21" s="102"/>
      <c r="C21" s="102"/>
      <c r="D21" s="102"/>
    </row>
    <row r="22" spans="1:9">
      <c r="A22" s="80"/>
      <c r="B22" s="1" t="s">
        <v>315</v>
      </c>
    </row>
    <row r="23" spans="1:9">
      <c r="A23" s="40"/>
      <c r="B23" s="1" t="s">
        <v>301</v>
      </c>
    </row>
    <row r="27" spans="1:9">
      <c r="B27" s="107">
        <v>1</v>
      </c>
      <c r="C27" s="107">
        <v>2</v>
      </c>
      <c r="D27" s="107">
        <v>3</v>
      </c>
      <c r="E27" s="107">
        <v>4</v>
      </c>
      <c r="F27" s="107">
        <v>5</v>
      </c>
      <c r="G27" s="107">
        <v>6</v>
      </c>
      <c r="H27" s="107">
        <v>7</v>
      </c>
      <c r="I27" s="107"/>
    </row>
    <row r="28" spans="1:9">
      <c r="B28" s="107" t="str">
        <f t="shared" ref="B28:H28" si="0">"(Year "&amp;B29&amp;")"</f>
        <v>(Year 2017)</v>
      </c>
      <c r="C28" s="107" t="str">
        <f t="shared" si="0"/>
        <v>(Year 2018)</v>
      </c>
      <c r="D28" s="107" t="str">
        <f t="shared" si="0"/>
        <v>(Year 2019)</v>
      </c>
      <c r="E28" s="107" t="str">
        <f t="shared" si="0"/>
        <v>(Year 2020)</v>
      </c>
      <c r="F28" s="107" t="str">
        <f t="shared" si="0"/>
        <v>(Year 2021)</v>
      </c>
      <c r="G28" s="107" t="str">
        <f t="shared" si="0"/>
        <v>(Year 2022)</v>
      </c>
      <c r="H28" s="107" t="str">
        <f t="shared" si="0"/>
        <v>(Year 2023)</v>
      </c>
      <c r="I28" s="107"/>
    </row>
    <row r="29" spans="1:9">
      <c r="B29" s="107">
        <f>B17</f>
        <v>2017</v>
      </c>
      <c r="C29" s="107">
        <f t="shared" ref="C29:H29" si="1">C17</f>
        <v>2018</v>
      </c>
      <c r="D29" s="107">
        <f t="shared" si="1"/>
        <v>2019</v>
      </c>
      <c r="E29" s="107">
        <f t="shared" si="1"/>
        <v>2020</v>
      </c>
      <c r="F29" s="107">
        <f t="shared" si="1"/>
        <v>2021</v>
      </c>
      <c r="G29" s="107">
        <f t="shared" si="1"/>
        <v>2022</v>
      </c>
      <c r="H29" s="107">
        <f t="shared" si="1"/>
        <v>2023</v>
      </c>
      <c r="I29" s="107"/>
    </row>
    <row r="30" spans="1:9">
      <c r="B30" s="124">
        <f t="shared" ref="B30:H30" si="2">B18</f>
        <v>0.59199999999999997</v>
      </c>
      <c r="C30" s="124">
        <f t="shared" si="2"/>
        <v>0.56399999999999995</v>
      </c>
      <c r="D30" s="124">
        <f t="shared" si="2"/>
        <v>0.59699999999999998</v>
      </c>
      <c r="E30" s="124">
        <f t="shared" si="2"/>
        <v>0.59199999999999997</v>
      </c>
      <c r="F30" s="124">
        <f t="shared" si="2"/>
        <v>0.58799999999999997</v>
      </c>
      <c r="G30" s="124">
        <f t="shared" si="2"/>
        <v>0.57599999999999996</v>
      </c>
      <c r="H30" s="124">
        <f t="shared" si="2"/>
        <v>0.54900000000000004</v>
      </c>
      <c r="I30" s="124"/>
    </row>
    <row r="31" spans="1:9">
      <c r="H31" s="14"/>
    </row>
  </sheetData>
  <sheetProtection algorithmName="SHA-512" hashValue="6oI3s8IUFb1/91D926WdTD31QLoizZR13GnNOYVSm57p8xCJWZw3s97e2545OndoiidhEC+2GrFSJK8ykY5Lyw==" saltValue="ZixyrC1oj3JYL7+VbptnDw==" spinCount="100000" sheet="1" selectLockedCells="1"/>
  <mergeCells count="5">
    <mergeCell ref="A10:A11"/>
    <mergeCell ref="C9:D9"/>
    <mergeCell ref="C8:D8"/>
    <mergeCell ref="C7:D7"/>
    <mergeCell ref="A14:H14"/>
  </mergeCells>
  <phoneticPr fontId="1" type="noConversion"/>
  <dataValidations count="2">
    <dataValidation type="list" allowBlank="1" showInputMessage="1" showErrorMessage="1" sqref="C11">
      <formula1>$B$28:$H$28</formula1>
    </dataValidation>
    <dataValidation type="list" allowBlank="1" showInputMessage="1" showErrorMessage="1" sqref="C10">
      <formula1>$B$28:$H$28</formula1>
    </dataValidation>
  </dataValidations>
  <pageMargins left="0.74803149606299213" right="0.74803149606299213" top="0.74803149606299213" bottom="0.74803149606299213" header="0.31496062992125984" footer="0.31496062992125984"/>
  <pageSetup paperSize="9" scale="82"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8">
    <tabColor rgb="FF6CDA6C"/>
    <pageSetUpPr fitToPage="1"/>
  </sheetPr>
  <dimension ref="A1:M59"/>
  <sheetViews>
    <sheetView view="pageBreakPreview" topLeftCell="A7" zoomScaleNormal="100" zoomScaleSheetLayoutView="100" workbookViewId="0">
      <selection activeCell="E11" sqref="E11"/>
    </sheetView>
  </sheetViews>
  <sheetFormatPr defaultColWidth="9" defaultRowHeight="15.75"/>
  <cols>
    <col min="1" max="1" width="18.625" style="1" customWidth="1"/>
    <col min="2" max="5" width="15.625" style="1" customWidth="1"/>
    <col min="6" max="6" width="14.875" style="1" customWidth="1"/>
    <col min="7" max="7" width="15.625" style="1" customWidth="1"/>
    <col min="8" max="8" width="13.25" style="1" customWidth="1"/>
    <col min="9" max="9" width="11.875" style="1" customWidth="1"/>
    <col min="10" max="11" width="9" style="1"/>
    <col min="12" max="12" width="15.5" style="1" bestFit="1" customWidth="1"/>
    <col min="13" max="16384" width="9" style="1"/>
  </cols>
  <sheetData>
    <row r="1" spans="1:13" s="22" customFormat="1">
      <c r="A1" s="23" t="str">
        <f>'Basic information'!A4</f>
        <v xml:space="preserve">Project: </v>
      </c>
      <c r="B1" s="23" t="str">
        <f>'Basic information'!B4</f>
        <v>"Paper Approach" Carbon Audit</v>
      </c>
    </row>
    <row r="2" spans="1:13" s="22" customFormat="1">
      <c r="A2" s="23" t="str">
        <f>'Basic information'!A5</f>
        <v xml:space="preserve">Venue: </v>
      </c>
      <c r="B2" s="23" t="str">
        <f>'Basic information'!B5</f>
        <v>Sample Venue</v>
      </c>
      <c r="C2" s="23"/>
      <c r="D2" s="23"/>
      <c r="E2" s="23"/>
      <c r="F2" s="23"/>
    </row>
    <row r="3" spans="1:13" s="22" customFormat="1">
      <c r="A3" s="23" t="str">
        <f>'Basic information'!A6</f>
        <v>Reporting Period:</v>
      </c>
      <c r="B3" s="25" t="str">
        <f>'Basic information'!B6</f>
        <v>From</v>
      </c>
      <c r="C3" s="26">
        <f>'Basic information'!B37</f>
        <v>1</v>
      </c>
      <c r="D3" s="26">
        <f>'Basic information'!C37</f>
        <v>4</v>
      </c>
      <c r="E3" s="26">
        <f>'Basic information'!D37</f>
        <v>2022</v>
      </c>
      <c r="F3" s="27" t="str">
        <f>'Basic information'!F6</f>
        <v>To</v>
      </c>
      <c r="G3" s="26">
        <f>'Basic information'!G37</f>
        <v>31</v>
      </c>
      <c r="H3" s="26">
        <f>'Basic information'!H37</f>
        <v>3</v>
      </c>
      <c r="I3" s="28">
        <f>'Basic information'!I37</f>
        <v>2023</v>
      </c>
    </row>
    <row r="4" spans="1:13" s="22" customFormat="1">
      <c r="A4" s="23"/>
      <c r="B4" s="25"/>
      <c r="C4" s="29" t="str">
        <f>'Basic information'!B38</f>
        <v>(DD)</v>
      </c>
      <c r="D4" s="29" t="str">
        <f>'Basic information'!C38</f>
        <v>(MM)</v>
      </c>
      <c r="E4" s="29" t="str">
        <f>'Basic information'!D38</f>
        <v>(YYYY)</v>
      </c>
      <c r="F4" s="29"/>
      <c r="G4" s="29" t="str">
        <f>'Basic information'!G38</f>
        <v>(DD)</v>
      </c>
      <c r="H4" s="29" t="str">
        <f>'Basic information'!H38</f>
        <v>(MM)</v>
      </c>
      <c r="I4" s="29" t="str">
        <f>'Basic information'!I38</f>
        <v>(YYYY)</v>
      </c>
    </row>
    <row r="5" spans="1:13">
      <c r="A5" s="30"/>
      <c r="B5" s="30"/>
      <c r="C5" s="30"/>
      <c r="D5" s="30"/>
      <c r="E5" s="30"/>
      <c r="F5" s="30"/>
    </row>
    <row r="6" spans="1:13">
      <c r="A6" s="103" t="s">
        <v>265</v>
      </c>
      <c r="B6" s="103"/>
      <c r="C6" s="103"/>
      <c r="D6" s="103"/>
      <c r="E6" s="103"/>
      <c r="F6" s="103"/>
      <c r="G6" s="103"/>
    </row>
    <row r="7" spans="1:13">
      <c r="A7" s="84" t="s">
        <v>45</v>
      </c>
      <c r="B7" s="84" t="s">
        <v>24</v>
      </c>
      <c r="C7" s="84" t="s">
        <v>23</v>
      </c>
      <c r="D7" s="84" t="s">
        <v>25</v>
      </c>
      <c r="E7" s="84" t="s">
        <v>26</v>
      </c>
      <c r="F7" s="84" t="s">
        <v>27</v>
      </c>
      <c r="G7" s="84" t="s">
        <v>28</v>
      </c>
      <c r="H7" s="93"/>
    </row>
    <row r="8" spans="1:13" ht="16.5" customHeight="1">
      <c r="A8" s="84" t="s">
        <v>30</v>
      </c>
      <c r="B8" s="84" t="s">
        <v>31</v>
      </c>
      <c r="C8" s="84" t="s">
        <v>32</v>
      </c>
      <c r="D8" s="84" t="s">
        <v>33</v>
      </c>
      <c r="E8" s="84" t="s">
        <v>34</v>
      </c>
      <c r="F8" s="84" t="s">
        <v>35</v>
      </c>
      <c r="G8" s="84" t="s">
        <v>36</v>
      </c>
    </row>
    <row r="9" spans="1:13" ht="87.75" customHeight="1">
      <c r="A9" s="290" t="s">
        <v>38</v>
      </c>
      <c r="B9" s="290" t="s">
        <v>39</v>
      </c>
      <c r="C9" s="290" t="s">
        <v>366</v>
      </c>
      <c r="D9" s="290" t="s">
        <v>40</v>
      </c>
      <c r="E9" s="290" t="s">
        <v>41</v>
      </c>
      <c r="F9" s="290" t="s">
        <v>176</v>
      </c>
      <c r="G9" s="290" t="s">
        <v>177</v>
      </c>
      <c r="L9" s="14" t="s">
        <v>465</v>
      </c>
      <c r="M9" s="14">
        <v>2.3389000000000002</v>
      </c>
    </row>
    <row r="10" spans="1:13" ht="50.25" customHeight="1">
      <c r="A10" s="290"/>
      <c r="B10" s="290"/>
      <c r="C10" s="290"/>
      <c r="D10" s="290"/>
      <c r="E10" s="290"/>
      <c r="F10" s="290"/>
      <c r="G10" s="290"/>
      <c r="L10" s="14" t="s">
        <v>466</v>
      </c>
      <c r="M10" s="14">
        <v>2.4948000000000001</v>
      </c>
    </row>
    <row r="11" spans="1:13" s="39" customFormat="1" ht="39.950000000000003" customHeight="1">
      <c r="A11" s="245" t="str">
        <f>B2</f>
        <v>Sample Venue</v>
      </c>
      <c r="B11" s="125"/>
      <c r="C11" s="54"/>
      <c r="D11" s="125"/>
      <c r="E11" s="125"/>
      <c r="F11" s="113">
        <v>4.8</v>
      </c>
      <c r="G11" s="6">
        <f>((B11+C11-D11-E11)*F11/1000)</f>
        <v>0</v>
      </c>
      <c r="L11" s="14" t="s">
        <v>467</v>
      </c>
      <c r="M11" s="17">
        <v>4.6778000000000004</v>
      </c>
    </row>
    <row r="12" spans="1:13" s="39" customFormat="1" ht="39.950000000000003" customHeight="1">
      <c r="A12" s="83" t="s">
        <v>22</v>
      </c>
      <c r="B12" s="12"/>
      <c r="C12" s="12"/>
      <c r="D12" s="12"/>
      <c r="E12" s="114"/>
      <c r="F12" s="114"/>
      <c r="G12" s="6">
        <f>G11</f>
        <v>0</v>
      </c>
      <c r="L12" s="14" t="s">
        <v>468</v>
      </c>
      <c r="M12" s="17">
        <v>4.9896000000000003</v>
      </c>
    </row>
    <row r="13" spans="1:13" s="39" customFormat="1" ht="21.75" customHeight="1">
      <c r="A13" s="115" t="s">
        <v>367</v>
      </c>
      <c r="B13" s="12"/>
      <c r="C13" s="12"/>
      <c r="D13" s="12"/>
      <c r="E13" s="114"/>
      <c r="F13" s="114"/>
      <c r="G13" s="116"/>
    </row>
    <row r="14" spans="1:13">
      <c r="A14" s="22" t="s">
        <v>368</v>
      </c>
      <c r="L14" s="14"/>
      <c r="M14" s="14"/>
    </row>
    <row r="15" spans="1:13" s="39" customFormat="1" ht="21.75" customHeight="1">
      <c r="A15" s="115" t="s">
        <v>463</v>
      </c>
      <c r="B15" s="12"/>
      <c r="C15" s="12"/>
      <c r="D15" s="12"/>
      <c r="E15" s="114"/>
      <c r="F15" s="114"/>
      <c r="G15" s="116"/>
      <c r="L15" s="14"/>
      <c r="M15" s="14"/>
    </row>
    <row r="16" spans="1:13">
      <c r="A16" s="22" t="s">
        <v>464</v>
      </c>
      <c r="L16" s="14"/>
      <c r="M16" s="17"/>
    </row>
    <row r="17" spans="1:13">
      <c r="A17" s="22"/>
      <c r="L17" s="14"/>
      <c r="M17" s="17"/>
    </row>
    <row r="18" spans="1:13">
      <c r="A18" s="22" t="s">
        <v>471</v>
      </c>
    </row>
    <row r="19" spans="1:13">
      <c r="A19" s="84" t="s">
        <v>469</v>
      </c>
      <c r="B19" s="84" t="s">
        <v>470</v>
      </c>
      <c r="C19" s="84" t="s">
        <v>472</v>
      </c>
    </row>
    <row r="20" spans="1:13">
      <c r="A20" s="256"/>
      <c r="B20" s="256"/>
      <c r="C20" s="46" t="str">
        <f>IF(B20="Please Select","",IF(B20="","",VLOOKUP(B20,L9:M12,2,FALSE)*A20&amp;" kg"))</f>
        <v/>
      </c>
    </row>
    <row r="21" spans="1:13">
      <c r="A21" s="22"/>
    </row>
    <row r="22" spans="1:13">
      <c r="A22" s="80"/>
      <c r="B22" s="1" t="s">
        <v>274</v>
      </c>
    </row>
    <row r="23" spans="1:13">
      <c r="A23" s="40"/>
      <c r="B23" s="1" t="s">
        <v>303</v>
      </c>
    </row>
    <row r="24" spans="1:13" ht="29.25" customHeight="1">
      <c r="A24" s="330" t="s">
        <v>369</v>
      </c>
      <c r="B24" s="271"/>
      <c r="C24" s="271"/>
      <c r="D24" s="271"/>
      <c r="E24" s="271"/>
      <c r="F24" s="271"/>
      <c r="G24" s="271"/>
      <c r="H24" s="271"/>
      <c r="I24" s="271"/>
    </row>
    <row r="25" spans="1:13" ht="66.599999999999994" customHeight="1">
      <c r="A25" s="305" t="s">
        <v>178</v>
      </c>
      <c r="B25" s="305"/>
      <c r="C25" s="305"/>
      <c r="D25" s="305"/>
      <c r="E25" s="305"/>
      <c r="F25" s="305"/>
      <c r="G25" s="305"/>
      <c r="H25" s="305"/>
      <c r="I25" s="305"/>
    </row>
    <row r="59" spans="9:9">
      <c r="I59" s="79">
        <f>SUM(I48,I51,I54)</f>
        <v>0</v>
      </c>
    </row>
  </sheetData>
  <sheetProtection algorithmName="SHA-512" hashValue="KXmy/bi+bdx01qOlS1JNzlfBgqIJvn50NJ/mF7rXc85tCmKwZ3cbsIXB2FPPGGb7WE+alcV83QgRk8xBQEktzw==" saltValue="ae7xFKjLFDBu586ysP53+A==" spinCount="100000" sheet="1" selectLockedCells="1"/>
  <mergeCells count="9">
    <mergeCell ref="F9:F10"/>
    <mergeCell ref="G9:G10"/>
    <mergeCell ref="A25:I25"/>
    <mergeCell ref="A9:A10"/>
    <mergeCell ref="B9:B10"/>
    <mergeCell ref="C9:C10"/>
    <mergeCell ref="D9:D10"/>
    <mergeCell ref="E9:E10"/>
    <mergeCell ref="A24:I24"/>
  </mergeCells>
  <phoneticPr fontId="1" type="noConversion"/>
  <dataValidations count="1">
    <dataValidation type="list" allowBlank="1" sqref="B20">
      <formula1>$L$9:$L$12</formula1>
    </dataValidation>
  </dataValidations>
  <pageMargins left="0.74803149606299213" right="0.74803149606299213" top="0.98425196850393704" bottom="0.98425196850393704" header="0.51181102362204722" footer="0.51181102362204722"/>
  <pageSetup paperSize="9" scale="76"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9">
    <tabColor rgb="FF6CDA6C"/>
    <pageSetUpPr fitToPage="1"/>
  </sheetPr>
  <dimension ref="A1:O53"/>
  <sheetViews>
    <sheetView view="pageBreakPreview" zoomScaleNormal="100" zoomScaleSheetLayoutView="100" workbookViewId="0">
      <selection activeCell="C12" sqref="C12"/>
    </sheetView>
  </sheetViews>
  <sheetFormatPr defaultColWidth="9" defaultRowHeight="15.75"/>
  <cols>
    <col min="1" max="1" width="18.625" style="1" customWidth="1"/>
    <col min="2" max="2" width="20.875" style="1" customWidth="1"/>
    <col min="3" max="3" width="18.125" style="1" customWidth="1"/>
    <col min="4" max="4" width="16.625" style="1" customWidth="1"/>
    <col min="5" max="5" width="19.625" style="1" customWidth="1"/>
    <col min="6" max="6" width="9.5" style="1" customWidth="1"/>
    <col min="7" max="7" width="12.375" style="1" customWidth="1"/>
    <col min="8" max="8" width="13.375" style="1" customWidth="1"/>
    <col min="9" max="9" width="13.5" style="1" customWidth="1"/>
    <col min="10" max="10" width="8.625" style="1" bestFit="1" customWidth="1"/>
    <col min="11" max="16384" width="9" style="1"/>
  </cols>
  <sheetData>
    <row r="1" spans="1:15" s="22" customFormat="1">
      <c r="A1" s="23" t="str">
        <f>'Basic information'!A4</f>
        <v xml:space="preserve">Project: </v>
      </c>
      <c r="B1" s="23" t="str">
        <f>'Basic information'!B4</f>
        <v>"Paper Approach" Carbon Audit</v>
      </c>
    </row>
    <row r="2" spans="1:15" s="22" customFormat="1">
      <c r="A2" s="23" t="str">
        <f>'Basic information'!A5</f>
        <v xml:space="preserve">Venue: </v>
      </c>
      <c r="B2" s="23" t="str">
        <f>'Basic information'!B5</f>
        <v>Sample Venue</v>
      </c>
      <c r="C2" s="23"/>
      <c r="D2" s="23"/>
      <c r="E2" s="23"/>
      <c r="F2" s="23"/>
      <c r="G2" s="23"/>
    </row>
    <row r="3" spans="1:15" s="22" customFormat="1">
      <c r="A3" s="23" t="str">
        <f>'Basic information'!A6</f>
        <v>Reporting Period:</v>
      </c>
      <c r="B3" s="25" t="str">
        <f>'Basic information'!B6</f>
        <v>From</v>
      </c>
      <c r="C3" s="26">
        <f>'Basic information'!B37</f>
        <v>1</v>
      </c>
      <c r="D3" s="26">
        <f>'Basic information'!C37</f>
        <v>4</v>
      </c>
      <c r="E3" s="26">
        <f>'Basic information'!D37</f>
        <v>2022</v>
      </c>
      <c r="F3" s="27" t="str">
        <f>'Basic information'!F6</f>
        <v>To</v>
      </c>
      <c r="G3" s="26">
        <f>'Basic information'!G37</f>
        <v>31</v>
      </c>
      <c r="H3" s="26">
        <f>'Basic information'!H37</f>
        <v>3</v>
      </c>
      <c r="I3" s="28">
        <f>'Basic information'!I37</f>
        <v>2023</v>
      </c>
    </row>
    <row r="4" spans="1:15" s="22" customFormat="1">
      <c r="A4" s="23"/>
      <c r="B4" s="25"/>
      <c r="C4" s="29" t="str">
        <f>'Basic information'!B38</f>
        <v>(DD)</v>
      </c>
      <c r="D4" s="29" t="str">
        <f>'Basic information'!C38</f>
        <v>(MM)</v>
      </c>
      <c r="E4" s="29" t="str">
        <f>'Basic information'!D38</f>
        <v>(YYYY)</v>
      </c>
      <c r="F4" s="29"/>
      <c r="G4" s="29" t="str">
        <f>'Basic information'!G38</f>
        <v>(DD)</v>
      </c>
      <c r="H4" s="29" t="str">
        <f>'Basic information'!H38</f>
        <v>(MM)</v>
      </c>
      <c r="I4" s="29" t="str">
        <f>'Basic information'!I38</f>
        <v>(YYYY)</v>
      </c>
    </row>
    <row r="5" spans="1:15">
      <c r="A5" s="30"/>
      <c r="B5" s="30"/>
      <c r="C5" s="30"/>
      <c r="D5" s="30"/>
      <c r="E5" s="30"/>
      <c r="F5" s="30"/>
      <c r="G5" s="30"/>
    </row>
    <row r="6" spans="1:15" ht="16.5">
      <c r="A6" s="103" t="s">
        <v>264</v>
      </c>
      <c r="B6" s="104"/>
      <c r="C6" s="104"/>
      <c r="D6" s="104"/>
      <c r="E6" s="104"/>
      <c r="F6" s="92"/>
    </row>
    <row r="7" spans="1:15">
      <c r="A7" s="84" t="s">
        <v>76</v>
      </c>
      <c r="B7" s="84" t="s">
        <v>24</v>
      </c>
      <c r="C7" s="315" t="s">
        <v>23</v>
      </c>
      <c r="D7" s="317"/>
      <c r="E7" s="84" t="s">
        <v>25</v>
      </c>
      <c r="I7" s="93"/>
    </row>
    <row r="8" spans="1:15">
      <c r="A8" s="84" t="s">
        <v>80</v>
      </c>
      <c r="B8" s="84" t="s">
        <v>81</v>
      </c>
      <c r="C8" s="315" t="s">
        <v>82</v>
      </c>
      <c r="D8" s="317"/>
      <c r="E8" s="84" t="s">
        <v>83</v>
      </c>
    </row>
    <row r="9" spans="1:15" ht="16.5" customHeight="1">
      <c r="A9" s="290" t="s">
        <v>179</v>
      </c>
      <c r="B9" s="290" t="s">
        <v>196</v>
      </c>
      <c r="C9" s="318" t="s">
        <v>268</v>
      </c>
      <c r="D9" s="320"/>
      <c r="E9" s="289" t="s">
        <v>197</v>
      </c>
      <c r="F9" s="105"/>
    </row>
    <row r="10" spans="1:15" ht="50.25" customHeight="1">
      <c r="A10" s="290"/>
      <c r="B10" s="290"/>
      <c r="C10" s="321"/>
      <c r="D10" s="323"/>
      <c r="E10" s="289"/>
      <c r="F10" s="105"/>
      <c r="I10" s="106" t="s">
        <v>403</v>
      </c>
    </row>
    <row r="11" spans="1:15" s="39" customFormat="1" ht="39.950000000000003" customHeight="1">
      <c r="A11" s="331" t="str">
        <f>B2</f>
        <v>Sample Venue</v>
      </c>
      <c r="B11" s="91"/>
      <c r="C11" s="21" t="s">
        <v>498</v>
      </c>
      <c r="D11" s="19">
        <f>HLOOKUP(C11,B$26:I$28,3,FALSE)</f>
        <v>0.437</v>
      </c>
      <c r="E11" s="6">
        <f>B11*D11/1000</f>
        <v>0</v>
      </c>
      <c r="F11" s="105"/>
      <c r="I11" s="106" t="str">
        <f>C11</f>
        <v>(Year 2022/23)</v>
      </c>
    </row>
    <row r="12" spans="1:15" s="39" customFormat="1" ht="39.950000000000003" customHeight="1">
      <c r="A12" s="331"/>
      <c r="B12" s="91"/>
      <c r="C12" s="21" t="s">
        <v>498</v>
      </c>
      <c r="D12" s="19">
        <f>HLOOKUP(C12,B$26:I$28,3,FALSE)</f>
        <v>0.437</v>
      </c>
      <c r="E12" s="6">
        <f>B12*D12/1000</f>
        <v>0</v>
      </c>
      <c r="F12" s="105"/>
      <c r="I12" s="106" t="str">
        <f>HLOOKUP(MATCH(I11,wateryear)+1,B25:H26,2)</f>
        <v>(Year 2022/23)</v>
      </c>
    </row>
    <row r="13" spans="1:15" s="39" customFormat="1" ht="39.950000000000003" customHeight="1">
      <c r="A13" s="83" t="s">
        <v>22</v>
      </c>
      <c r="B13" s="95">
        <f>SUM(B11:B12)</f>
        <v>0</v>
      </c>
      <c r="C13" s="96"/>
      <c r="D13" s="96"/>
      <c r="E13" s="6">
        <f>SUM(E11:E12)</f>
        <v>0</v>
      </c>
      <c r="I13" s="107"/>
    </row>
    <row r="14" spans="1:15">
      <c r="F14" s="108"/>
      <c r="G14" s="109"/>
      <c r="H14" s="110"/>
      <c r="I14" s="110"/>
      <c r="J14" s="110"/>
      <c r="K14" s="110"/>
      <c r="L14" s="110"/>
      <c r="M14" s="110"/>
      <c r="N14" s="110"/>
      <c r="O14" s="108"/>
    </row>
    <row r="15" spans="1:15" ht="35.25" customHeight="1">
      <c r="A15" s="313" t="s">
        <v>251</v>
      </c>
      <c r="B15" s="313"/>
      <c r="C15" s="313"/>
      <c r="D15" s="313"/>
      <c r="E15" s="313"/>
      <c r="F15" s="313"/>
      <c r="G15" s="313"/>
      <c r="H15" s="313"/>
      <c r="I15" s="110"/>
      <c r="J15" s="110"/>
      <c r="K15" s="110"/>
      <c r="L15" s="110"/>
      <c r="M15" s="110"/>
      <c r="N15" s="110"/>
      <c r="O15" s="108"/>
    </row>
    <row r="16" spans="1:15">
      <c r="A16" s="85"/>
      <c r="B16" s="85"/>
      <c r="C16" s="85"/>
      <c r="D16" s="85"/>
      <c r="E16" s="85"/>
      <c r="F16" s="85"/>
      <c r="G16" s="85"/>
      <c r="H16" s="85"/>
      <c r="I16" s="110"/>
      <c r="J16" s="110"/>
      <c r="K16" s="110"/>
      <c r="L16" s="110"/>
      <c r="M16" s="110"/>
      <c r="N16" s="110"/>
      <c r="O16" s="108"/>
    </row>
    <row r="17" spans="1:15" ht="19.5">
      <c r="A17" s="22" t="s">
        <v>198</v>
      </c>
      <c r="H17" s="93"/>
      <c r="I17" s="111"/>
      <c r="J17" s="111"/>
      <c r="K17" s="111"/>
      <c r="L17" s="111"/>
      <c r="M17" s="111"/>
      <c r="N17" s="108"/>
      <c r="O17" s="108"/>
    </row>
    <row r="18" spans="1:15">
      <c r="A18" s="98" t="s">
        <v>42</v>
      </c>
      <c r="B18" s="46" t="s">
        <v>491</v>
      </c>
      <c r="C18" s="46" t="s">
        <v>492</v>
      </c>
      <c r="D18" s="46" t="s">
        <v>493</v>
      </c>
      <c r="E18" s="46" t="s">
        <v>494</v>
      </c>
      <c r="F18" s="46" t="s">
        <v>495</v>
      </c>
      <c r="G18" s="46" t="s">
        <v>496</v>
      </c>
      <c r="H18" s="46" t="s">
        <v>497</v>
      </c>
      <c r="I18" s="111"/>
      <c r="J18" s="112"/>
      <c r="K18" s="112"/>
      <c r="L18" s="108"/>
      <c r="M18" s="108"/>
    </row>
    <row r="19" spans="1:15">
      <c r="A19" s="99" t="s">
        <v>43</v>
      </c>
      <c r="B19" s="46">
        <v>0.40300000000000002</v>
      </c>
      <c r="C19" s="46">
        <v>0.40400000000000003</v>
      </c>
      <c r="D19" s="46">
        <v>0.42399999999999999</v>
      </c>
      <c r="E19" s="46">
        <v>0.41699999999999998</v>
      </c>
      <c r="F19" s="46">
        <v>0.42799999999999999</v>
      </c>
      <c r="G19" s="46">
        <v>0.435</v>
      </c>
      <c r="H19" s="46">
        <v>0.437</v>
      </c>
      <c r="I19" s="111"/>
      <c r="J19" s="108"/>
      <c r="K19" s="108"/>
      <c r="L19" s="108"/>
      <c r="M19" s="108"/>
    </row>
    <row r="20" spans="1:15">
      <c r="F20" s="108"/>
      <c r="G20" s="100"/>
      <c r="H20" s="108"/>
      <c r="I20" s="111"/>
      <c r="J20" s="108"/>
      <c r="K20" s="108"/>
      <c r="L20" s="108"/>
      <c r="M20" s="108"/>
      <c r="N20" s="108"/>
      <c r="O20" s="108"/>
    </row>
    <row r="21" spans="1:15">
      <c r="A21" s="101" t="s">
        <v>205</v>
      </c>
      <c r="B21" s="102"/>
      <c r="C21" s="102"/>
      <c r="D21" s="102"/>
      <c r="E21" s="102"/>
      <c r="F21" s="108"/>
      <c r="G21" s="108"/>
      <c r="H21" s="108"/>
      <c r="I21" s="108"/>
      <c r="J21" s="108"/>
      <c r="K21" s="108"/>
      <c r="L21" s="108"/>
      <c r="M21" s="108"/>
      <c r="N21" s="108"/>
      <c r="O21" s="108"/>
    </row>
    <row r="22" spans="1:15">
      <c r="A22" s="48"/>
      <c r="B22" s="48"/>
      <c r="F22" s="108"/>
      <c r="G22" s="108"/>
      <c r="H22" s="108"/>
      <c r="I22" s="108"/>
      <c r="J22" s="108"/>
      <c r="K22" s="108"/>
      <c r="L22" s="108"/>
      <c r="M22" s="108"/>
      <c r="N22" s="108"/>
      <c r="O22" s="108"/>
    </row>
    <row r="23" spans="1:15">
      <c r="A23" s="80"/>
      <c r="B23" s="1" t="s">
        <v>315</v>
      </c>
      <c r="F23" s="108"/>
      <c r="G23" s="108"/>
      <c r="H23" s="108"/>
      <c r="I23" s="108"/>
      <c r="J23" s="108"/>
      <c r="K23" s="108"/>
      <c r="L23" s="108"/>
      <c r="M23" s="108"/>
      <c r="N23" s="108"/>
      <c r="O23" s="108"/>
    </row>
    <row r="24" spans="1:15">
      <c r="A24" s="40"/>
      <c r="B24" s="1" t="s">
        <v>304</v>
      </c>
      <c r="F24" s="108"/>
      <c r="G24" s="108"/>
      <c r="H24" s="108"/>
      <c r="I24" s="108"/>
      <c r="J24" s="108"/>
      <c r="K24" s="108"/>
      <c r="L24" s="108"/>
      <c r="M24" s="108"/>
      <c r="N24" s="108"/>
      <c r="O24" s="108"/>
    </row>
    <row r="25" spans="1:15" s="14" customFormat="1">
      <c r="B25" s="107">
        <v>1</v>
      </c>
      <c r="C25" s="107">
        <v>2</v>
      </c>
      <c r="D25" s="107">
        <v>3</v>
      </c>
      <c r="E25" s="107">
        <v>4</v>
      </c>
      <c r="F25" s="107">
        <v>5</v>
      </c>
      <c r="G25" s="107">
        <v>6</v>
      </c>
      <c r="H25" s="7">
        <v>7</v>
      </c>
      <c r="I25" s="107"/>
    </row>
    <row r="26" spans="1:15" s="14" customFormat="1">
      <c r="B26" s="107" t="str">
        <f t="shared" ref="B26:H26" si="0">"(Year "&amp;B27&amp;")"</f>
        <v>(Year 2016/17)</v>
      </c>
      <c r="C26" s="107" t="str">
        <f t="shared" si="0"/>
        <v>(Year 2017/18)</v>
      </c>
      <c r="D26" s="107" t="str">
        <f t="shared" si="0"/>
        <v>(Year 2018/19)</v>
      </c>
      <c r="E26" s="107" t="str">
        <f t="shared" si="0"/>
        <v>(Year 2019/20)</v>
      </c>
      <c r="F26" s="107" t="str">
        <f t="shared" si="0"/>
        <v>(Year 2020/21)</v>
      </c>
      <c r="G26" s="107" t="str">
        <f t="shared" si="0"/>
        <v>(Year 2021/22)</v>
      </c>
      <c r="H26" s="107" t="str">
        <f t="shared" si="0"/>
        <v>(Year 2022/23)</v>
      </c>
      <c r="I26" s="107"/>
    </row>
    <row r="27" spans="1:15" s="14" customFormat="1">
      <c r="B27" s="107" t="str">
        <f t="shared" ref="B27:H28" si="1">B18</f>
        <v>2016/17</v>
      </c>
      <c r="C27" s="107" t="str">
        <f t="shared" si="1"/>
        <v>2017/18</v>
      </c>
      <c r="D27" s="107" t="str">
        <f t="shared" si="1"/>
        <v>2018/19</v>
      </c>
      <c r="E27" s="107" t="str">
        <f t="shared" si="1"/>
        <v>2019/20</v>
      </c>
      <c r="F27" s="107" t="str">
        <f t="shared" si="1"/>
        <v>2020/21</v>
      </c>
      <c r="G27" s="107" t="str">
        <f t="shared" si="1"/>
        <v>2021/22</v>
      </c>
      <c r="H27" s="107" t="str">
        <f t="shared" si="1"/>
        <v>2022/23</v>
      </c>
      <c r="I27" s="107"/>
    </row>
    <row r="28" spans="1:15" s="14" customFormat="1">
      <c r="B28" s="247">
        <f t="shared" si="1"/>
        <v>0.40300000000000002</v>
      </c>
      <c r="C28" s="247">
        <f t="shared" si="1"/>
        <v>0.40400000000000003</v>
      </c>
      <c r="D28" s="247">
        <f t="shared" si="1"/>
        <v>0.42399999999999999</v>
      </c>
      <c r="E28" s="247">
        <f t="shared" si="1"/>
        <v>0.41699999999999998</v>
      </c>
      <c r="F28" s="247">
        <f t="shared" si="1"/>
        <v>0.42799999999999999</v>
      </c>
      <c r="G28" s="247">
        <f t="shared" si="1"/>
        <v>0.435</v>
      </c>
      <c r="H28" s="107">
        <f>H19</f>
        <v>0.437</v>
      </c>
      <c r="I28" s="107"/>
    </row>
    <row r="53" spans="10:10">
      <c r="J53" s="79">
        <f>SUM(J42,J45,J48)</f>
        <v>0</v>
      </c>
    </row>
  </sheetData>
  <sheetProtection algorithmName="SHA-512" hashValue="lqSbb8l2eEn+jUCEXhEZ6NbtV6RPCHwft58p19ChY/GuacXzbQ3uehwHj0peLTKLkvKiRMhny2iKkOYvPSy44w==" saltValue="KDUNSuMrA4MsTFP9ufKm4g==" spinCount="100000" sheet="1" selectLockedCells="1"/>
  <mergeCells count="8">
    <mergeCell ref="A15:H15"/>
    <mergeCell ref="C7:D7"/>
    <mergeCell ref="C8:D8"/>
    <mergeCell ref="C9:D10"/>
    <mergeCell ref="E9:E10"/>
    <mergeCell ref="A11:A12"/>
    <mergeCell ref="A9:A10"/>
    <mergeCell ref="B9:B10"/>
  </mergeCells>
  <phoneticPr fontId="1" type="noConversion"/>
  <dataValidations count="2">
    <dataValidation type="list" allowBlank="1" showInputMessage="1" showErrorMessage="1" sqref="C12">
      <formula1>$B$26:$H$26</formula1>
    </dataValidation>
    <dataValidation type="list" allowBlank="1" showInputMessage="1" showErrorMessage="1" sqref="C11">
      <formula1>$B$26:$H$26</formula1>
    </dataValidation>
  </dataValidations>
  <pageMargins left="0.74803149606299213" right="0.74803149606299213" top="0.98425196850393704" bottom="0.98425196850393704" header="0.51181102362204722" footer="0.51181102362204722"/>
  <pageSetup paperSize="9" scale="91" orientation="landscape" r:id="rId1"/>
  <headerFooter alignWithMargins="0"/>
  <rowBreaks count="1" manualBreakCount="1">
    <brk id="10" max="8" man="1"/>
  </rowBreaks>
  <colBreaks count="2" manualBreakCount="2">
    <brk id="2" max="23" man="1"/>
    <brk id="7" max="23"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12</vt:i4>
      </vt:variant>
      <vt:variant>
        <vt:lpstr>已命名的範圍</vt:lpstr>
      </vt:variant>
      <vt:variant>
        <vt:i4>30</vt:i4>
      </vt:variant>
    </vt:vector>
  </HeadingPairs>
  <TitlesOfParts>
    <vt:vector size="42" baseType="lpstr">
      <vt:lpstr>Basic information</vt:lpstr>
      <vt:lpstr>Table 1</vt:lpstr>
      <vt:lpstr>Table 2</vt:lpstr>
      <vt:lpstr>Table 3 </vt:lpstr>
      <vt:lpstr>Table 4</vt:lpstr>
      <vt:lpstr>Table 5</vt:lpstr>
      <vt:lpstr>Table 6</vt:lpstr>
      <vt:lpstr>Table 7</vt:lpstr>
      <vt:lpstr>Table 8</vt:lpstr>
      <vt:lpstr>Table 9</vt:lpstr>
      <vt:lpstr>Report Table</vt:lpstr>
      <vt:lpstr>Green measures</vt:lpstr>
      <vt:lpstr>FromDay</vt:lpstr>
      <vt:lpstr>FromMonth</vt:lpstr>
      <vt:lpstr>FromYear</vt:lpstr>
      <vt:lpstr>HeavyGoodsVehicle</vt:lpstr>
      <vt:lpstr>LightGoodsVehicle</vt:lpstr>
      <vt:lpstr>MediumGoodsVehicle</vt:lpstr>
      <vt:lpstr>Motorcycle</vt:lpstr>
      <vt:lpstr>Others</vt:lpstr>
      <vt:lpstr>PassengerCar</vt:lpstr>
      <vt:lpstr>Power_company</vt:lpstr>
      <vt:lpstr>'Basic information'!Print_Area</vt:lpstr>
      <vt:lpstr>'Report Table'!Print_Area</vt:lpstr>
      <vt:lpstr>'Table 1'!Print_Area</vt:lpstr>
      <vt:lpstr>'Table 2'!Print_Area</vt:lpstr>
      <vt:lpstr>'Table 3 '!Print_Area</vt:lpstr>
      <vt:lpstr>'Table 4'!Print_Area</vt:lpstr>
      <vt:lpstr>'Table 5'!Print_Area</vt:lpstr>
      <vt:lpstr>'Table 6'!Print_Area</vt:lpstr>
      <vt:lpstr>'Table 7'!Print_Area</vt:lpstr>
      <vt:lpstr>'Table 8'!Print_Area</vt:lpstr>
      <vt:lpstr>'Table 9'!Print_Area</vt:lpstr>
      <vt:lpstr>PrivateVan</vt:lpstr>
      <vt:lpstr>PublicLightBus</vt:lpstr>
      <vt:lpstr>ToDay</vt:lpstr>
      <vt:lpstr>ToMonth</vt:lpstr>
      <vt:lpstr>TowngasYear</vt:lpstr>
      <vt:lpstr>ToYear</vt:lpstr>
      <vt:lpstr>VehicleType</vt:lpstr>
      <vt:lpstr>wateryear</vt:lpstr>
      <vt:lpstr>Year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ericcheung</dc:creator>
  <cp:lastModifiedBy>Windows 使用者</cp:lastModifiedBy>
  <cp:lastPrinted>2024-01-15T02:29:15Z</cp:lastPrinted>
  <dcterms:created xsi:type="dcterms:W3CDTF">1997-01-14T01:50:29Z</dcterms:created>
  <dcterms:modified xsi:type="dcterms:W3CDTF">2024-09-04T07:01:06Z</dcterms:modified>
</cp:coreProperties>
</file>